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/>
  <xr:revisionPtr revIDLastSave="0" documentId="11_490C40AF8DF1F0B70B200C4A3DC76350553CEBD8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Consolidated" sheetId="1" r:id="rId1"/>
    <sheet name="Sediment1" sheetId="2" r:id="rId2"/>
    <sheet name="Extra Data" sheetId="3" r:id="rId3"/>
    <sheet name="Sediment Zonal" sheetId="4" r:id="rId4"/>
    <sheet name="Prawns1" sheetId="5" r:id="rId5"/>
    <sheet name="Prawns Zonal" sheetId="6" r:id="rId6"/>
    <sheet name="Fiddler Crab1" sheetId="7" r:id="rId7"/>
    <sheet name="Fiddler Crab Zonal" sheetId="8" r:id="rId8"/>
    <sheet name="Mussels" sheetId="9" r:id="rId9"/>
    <sheet name="Mussels Zonal" sheetId="10" r:id="rId10"/>
    <sheet name="New Sediments" sheetId="11" r:id="rId1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9" l="1"/>
  <c r="K22" i="9"/>
  <c r="J22" i="9"/>
  <c r="H22" i="9"/>
  <c r="G22" i="9"/>
  <c r="F22" i="9"/>
  <c r="L21" i="9"/>
  <c r="K21" i="9"/>
  <c r="J21" i="9"/>
  <c r="H21" i="9"/>
  <c r="G21" i="9"/>
  <c r="F21" i="9"/>
  <c r="L20" i="9"/>
  <c r="K20" i="9"/>
  <c r="J20" i="9"/>
  <c r="H20" i="9"/>
  <c r="G20" i="9"/>
  <c r="F20" i="9"/>
  <c r="L19" i="9"/>
  <c r="K19" i="9"/>
  <c r="J19" i="9"/>
  <c r="H19" i="9"/>
  <c r="G19" i="9"/>
  <c r="F19" i="9"/>
  <c r="L18" i="9"/>
  <c r="K18" i="9"/>
  <c r="J18" i="9"/>
  <c r="H18" i="9"/>
  <c r="G18" i="9"/>
  <c r="F18" i="9"/>
  <c r="G33" i="7"/>
  <c r="F33" i="7"/>
  <c r="N31" i="7"/>
  <c r="M31" i="7"/>
  <c r="L31" i="7"/>
  <c r="K31" i="7"/>
  <c r="J31" i="7"/>
  <c r="H31" i="7"/>
  <c r="G31" i="7"/>
  <c r="F31" i="7"/>
  <c r="N30" i="7"/>
  <c r="M30" i="7"/>
  <c r="L30" i="7"/>
  <c r="K30" i="7"/>
  <c r="J30" i="7"/>
  <c r="H30" i="7"/>
  <c r="G30" i="7"/>
  <c r="F30" i="7"/>
  <c r="N29" i="7"/>
  <c r="M29" i="7"/>
  <c r="L29" i="7"/>
  <c r="K29" i="7"/>
  <c r="J29" i="7"/>
  <c r="H29" i="7"/>
  <c r="G29" i="7"/>
  <c r="F29" i="7"/>
  <c r="N28" i="7"/>
  <c r="M28" i="7"/>
  <c r="L28" i="7"/>
  <c r="K28" i="7"/>
  <c r="J28" i="7"/>
  <c r="H28" i="7"/>
  <c r="G28" i="7"/>
  <c r="F28" i="7"/>
  <c r="N27" i="7"/>
  <c r="M27" i="7"/>
  <c r="L27" i="7"/>
  <c r="K27" i="7"/>
  <c r="J27" i="7"/>
  <c r="H27" i="7"/>
  <c r="G27" i="7"/>
  <c r="F27" i="7"/>
  <c r="J25" i="7"/>
  <c r="K24" i="7"/>
  <c r="J24" i="7"/>
  <c r="J23" i="7"/>
  <c r="K22" i="7"/>
  <c r="J22" i="7"/>
  <c r="K21" i="7"/>
  <c r="J21" i="7"/>
  <c r="J20" i="7"/>
  <c r="K19" i="7"/>
  <c r="J19" i="7"/>
  <c r="K18" i="7"/>
  <c r="J18" i="7"/>
  <c r="M17" i="7"/>
  <c r="K17" i="7"/>
  <c r="J17" i="7"/>
  <c r="K16" i="7"/>
  <c r="J16" i="7"/>
  <c r="K15" i="7"/>
  <c r="J15" i="7"/>
  <c r="K14" i="7"/>
  <c r="J14" i="7"/>
  <c r="K13" i="7"/>
  <c r="J13" i="7"/>
  <c r="J12" i="7"/>
  <c r="K11" i="7"/>
  <c r="J11" i="7"/>
  <c r="J10" i="7"/>
  <c r="J9" i="7"/>
  <c r="J8" i="7"/>
  <c r="K7" i="7"/>
  <c r="J7" i="7"/>
  <c r="K6" i="7"/>
  <c r="J6" i="7"/>
  <c r="K5" i="7"/>
  <c r="J5" i="7"/>
  <c r="N87" i="5"/>
  <c r="M87" i="5"/>
  <c r="L87" i="5"/>
  <c r="K87" i="5"/>
  <c r="J87" i="5"/>
  <c r="I87" i="5"/>
  <c r="H87" i="5"/>
  <c r="G87" i="5"/>
  <c r="F87" i="5"/>
  <c r="N86" i="5"/>
  <c r="M86" i="5"/>
  <c r="L86" i="5"/>
  <c r="K86" i="5"/>
  <c r="J86" i="5"/>
  <c r="I86" i="5"/>
  <c r="H86" i="5"/>
  <c r="G86" i="5"/>
  <c r="F86" i="5"/>
  <c r="N85" i="5"/>
  <c r="M85" i="5"/>
  <c r="L85" i="5"/>
  <c r="K85" i="5"/>
  <c r="J85" i="5"/>
  <c r="I85" i="5"/>
  <c r="H85" i="5"/>
  <c r="G85" i="5"/>
  <c r="F85" i="5"/>
  <c r="N84" i="5"/>
  <c r="M84" i="5"/>
  <c r="L84" i="5"/>
  <c r="K84" i="5"/>
  <c r="J84" i="5"/>
  <c r="I84" i="5"/>
  <c r="H84" i="5"/>
  <c r="G84" i="5"/>
  <c r="F84" i="5"/>
  <c r="N83" i="5"/>
  <c r="M83" i="5"/>
  <c r="L83" i="5"/>
  <c r="K83" i="5"/>
  <c r="J83" i="5"/>
  <c r="I83" i="5"/>
  <c r="H83" i="5"/>
  <c r="G83" i="5"/>
  <c r="F83" i="5"/>
  <c r="D9" i="3"/>
  <c r="D8" i="3"/>
  <c r="D7" i="3"/>
  <c r="D6" i="3"/>
  <c r="D5" i="3"/>
  <c r="D4" i="3"/>
  <c r="P38" i="2"/>
  <c r="N38" i="2"/>
  <c r="M38" i="2"/>
  <c r="L38" i="2"/>
  <c r="K38" i="2"/>
  <c r="J38" i="2"/>
  <c r="I38" i="2"/>
  <c r="H38" i="2"/>
  <c r="G38" i="2"/>
  <c r="F38" i="2"/>
  <c r="P37" i="2"/>
  <c r="N37" i="2"/>
  <c r="M37" i="2"/>
  <c r="L37" i="2"/>
  <c r="K37" i="2"/>
  <c r="J37" i="2"/>
  <c r="I37" i="2"/>
  <c r="H37" i="2"/>
  <c r="G37" i="2"/>
  <c r="F37" i="2"/>
  <c r="P36" i="2"/>
  <c r="N36" i="2"/>
  <c r="M36" i="2"/>
  <c r="L36" i="2"/>
  <c r="K36" i="2"/>
  <c r="J36" i="2"/>
  <c r="I36" i="2"/>
  <c r="H36" i="2"/>
  <c r="G36" i="2"/>
  <c r="F36" i="2"/>
  <c r="P35" i="2"/>
  <c r="N35" i="2"/>
  <c r="M35" i="2"/>
  <c r="L35" i="2"/>
  <c r="K35" i="2"/>
  <c r="J35" i="2"/>
  <c r="I35" i="2"/>
  <c r="H35" i="2"/>
  <c r="G35" i="2"/>
  <c r="F35" i="2"/>
  <c r="P34" i="2"/>
  <c r="N34" i="2"/>
  <c r="M34" i="2"/>
  <c r="L34" i="2"/>
  <c r="K34" i="2"/>
  <c r="J34" i="2"/>
  <c r="I34" i="2"/>
  <c r="H34" i="2"/>
  <c r="G34" i="2"/>
  <c r="F34" i="2"/>
  <c r="P32" i="2"/>
  <c r="P31" i="2"/>
  <c r="N31" i="2"/>
  <c r="P30" i="2"/>
  <c r="P29" i="2"/>
  <c r="N29" i="2"/>
  <c r="P28" i="2"/>
  <c r="P27" i="2"/>
  <c r="P26" i="2"/>
  <c r="P25" i="2"/>
  <c r="N25" i="2"/>
  <c r="P24" i="2"/>
  <c r="P23" i="2"/>
  <c r="N23" i="2"/>
  <c r="P22" i="2"/>
  <c r="N22" i="2"/>
  <c r="P21" i="2"/>
  <c r="P20" i="2"/>
  <c r="N20" i="2"/>
  <c r="P19" i="2"/>
  <c r="N19" i="2"/>
  <c r="P18" i="2"/>
  <c r="N18" i="2"/>
  <c r="P17" i="2"/>
  <c r="N17" i="2"/>
  <c r="P16" i="2"/>
  <c r="N16" i="2"/>
  <c r="P15" i="2"/>
  <c r="P14" i="2"/>
  <c r="N14" i="2"/>
  <c r="P13" i="2"/>
  <c r="N13" i="2"/>
  <c r="P12" i="2"/>
  <c r="N12" i="2"/>
  <c r="P11" i="2"/>
  <c r="N11" i="2"/>
  <c r="P10" i="2"/>
  <c r="P9" i="2"/>
  <c r="N9" i="2"/>
  <c r="P8" i="2"/>
  <c r="N8" i="2"/>
  <c r="P7" i="2"/>
  <c r="N7" i="2"/>
  <c r="P6" i="2"/>
  <c r="N6" i="2"/>
  <c r="P5" i="2"/>
  <c r="N5" i="2"/>
  <c r="P4" i="2"/>
  <c r="N4" i="2"/>
  <c r="K28" i="1"/>
  <c r="J28" i="1"/>
  <c r="F28" i="1"/>
  <c r="E28" i="1"/>
  <c r="D28" i="1"/>
  <c r="C28" i="1"/>
  <c r="K27" i="1"/>
  <c r="J27" i="1"/>
  <c r="F27" i="1"/>
  <c r="E27" i="1"/>
  <c r="D27" i="1"/>
  <c r="C27" i="1"/>
  <c r="K26" i="1"/>
  <c r="J26" i="1"/>
  <c r="I26" i="1"/>
  <c r="F26" i="1"/>
  <c r="E26" i="1"/>
  <c r="D26" i="1"/>
  <c r="C26" i="1"/>
  <c r="K25" i="1"/>
  <c r="J25" i="1"/>
  <c r="I25" i="1"/>
  <c r="F25" i="1"/>
  <c r="E25" i="1"/>
  <c r="D25" i="1"/>
  <c r="C25" i="1"/>
  <c r="K24" i="1"/>
  <c r="J24" i="1"/>
  <c r="I24" i="1"/>
  <c r="F24" i="1"/>
  <c r="E24" i="1"/>
  <c r="D24" i="1"/>
  <c r="C24" i="1"/>
  <c r="K23" i="1"/>
  <c r="J23" i="1"/>
  <c r="I23" i="1"/>
  <c r="F23" i="1"/>
  <c r="E23" i="1"/>
  <c r="D23" i="1"/>
  <c r="C23" i="1"/>
  <c r="K22" i="1"/>
  <c r="J22" i="1"/>
  <c r="I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8" i="1"/>
  <c r="J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0" i="1"/>
  <c r="J10" i="1"/>
  <c r="I10" i="1"/>
  <c r="G10" i="1"/>
  <c r="F10" i="1"/>
  <c r="E10" i="1"/>
  <c r="D10" i="1"/>
  <c r="C10" i="1"/>
  <c r="K9" i="1"/>
  <c r="J9" i="1"/>
  <c r="I9" i="1"/>
  <c r="G9" i="1"/>
  <c r="F9" i="1"/>
  <c r="E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<sst xmlns="http://schemas.openxmlformats.org/spreadsheetml/2006/main" count="715" uniqueCount="274">
  <si>
    <t xml:space="preserve">This sheet contains data for all sites combined into a single table.  </t>
  </si>
  <si>
    <t>Sediments (mg/kg)</t>
  </si>
  <si>
    <t>Hg</t>
  </si>
  <si>
    <t>MeHg</t>
  </si>
  <si>
    <t>Cr</t>
  </si>
  <si>
    <t>Pb</t>
  </si>
  <si>
    <t>Cu</t>
  </si>
  <si>
    <t>Mn</t>
  </si>
  <si>
    <t>Cd</t>
  </si>
  <si>
    <t>As</t>
  </si>
  <si>
    <t>As*  (ND replaced by sqrt(DL) for mapping and statistics)</t>
  </si>
  <si>
    <t>Mean</t>
  </si>
  <si>
    <t>Median</t>
  </si>
  <si>
    <t>5th percentile</t>
  </si>
  <si>
    <t>95th percentile</t>
  </si>
  <si>
    <t># samples</t>
  </si>
  <si>
    <t># samples greater than CCME value</t>
  </si>
  <si>
    <t>% Samples exceeding CCME value</t>
  </si>
  <si>
    <t>Shrimps/Prawns</t>
  </si>
  <si>
    <t>Se</t>
  </si>
  <si>
    <t># samples greater than guidence value</t>
  </si>
  <si>
    <t>% Samples exceeding guidence value</t>
  </si>
  <si>
    <t>Fiddler Crabs</t>
  </si>
  <si>
    <t>Sediment Quality Guidelines from different agencies</t>
  </si>
  <si>
    <t>Source &amp; Ref</t>
  </si>
  <si>
    <t>Canadian Sediment Quality Guidelines for the Protection of Aquatic Life</t>
  </si>
  <si>
    <t xml:space="preserve">Interim sediment quality guidelines (ISQGs) </t>
  </si>
  <si>
    <t>Probable effect levels (PELs) (mg/kg)</t>
  </si>
  <si>
    <t xml:space="preserve">Definition </t>
  </si>
  <si>
    <t>(CCME)</t>
  </si>
  <si>
    <t>(mg/kg)</t>
  </si>
  <si>
    <t>ISQGs are the concentrations below which no adverse effects are likely to occur on aquatic organisms for an indefinite period of exposure to the substances associated with the sediments.</t>
  </si>
  <si>
    <t>https://ccme.ca/en/res/mercury-canadian-sediment-quality-guidelines-for-the-protection-of-aquatic-life-en.pdf</t>
  </si>
  <si>
    <t>https://ccme.ca/en/res/chromium-canadian-sediment-quality-guidelines-for-the-protection-of-aquatic-life-en.pdf</t>
  </si>
  <si>
    <t>https://ccme.ca/en/res/lead-canadian-sediment-quality-guidelines-for-the-protection-of-aquatic-life-en.pdf</t>
  </si>
  <si>
    <t>https://ccme.ca/en/res/copper-canadian-sediment-quality-guidelines-for-the-protection-of-aquatic-life-en.pdf</t>
  </si>
  <si>
    <t>PELs are calculated as the geometric mean of the median of the effects data and the 85th percentile of the no-effects data set 12. They are a measure of the degree to which adverse biological effects are likely to occur as a result of exposure to a particular substance in sediments.</t>
  </si>
  <si>
    <t>https://ccme.ca/en/res/cadmium-canadian-sediment-quality-guidelines-for-the-protection-of-aquatic-life-en.pdf</t>
  </si>
  <si>
    <t>https://ccme.ca/en/res/arsenic-canadian-sediment-quality-guidelines-for-the-protection-of-aquatic-life-en.pdf</t>
  </si>
  <si>
    <t xml:space="preserve">United States Environmental Protection Agency </t>
  </si>
  <si>
    <t>No Effect Level</t>
  </si>
  <si>
    <t xml:space="preserve">Minimal Effect Level </t>
  </si>
  <si>
    <t>Toxic Effect Level</t>
  </si>
  <si>
    <t>Definition</t>
  </si>
  <si>
    <t>(USEPA)</t>
  </si>
  <si>
    <t>https://apps.ecology.wa.gov/publications/documents/95308.pdf</t>
  </si>
  <si>
    <t>&lt;1</t>
  </si>
  <si>
    <t>&gt;=1</t>
  </si>
  <si>
    <t>No Effect Level: The concentration of a substance that will cause no chronic or
acute effects in living organisms</t>
  </si>
  <si>
    <t>&lt;25</t>
  </si>
  <si>
    <t>25-75</t>
  </si>
  <si>
    <t>&gt;75</t>
  </si>
  <si>
    <t>&lt;40</t>
  </si>
  <si>
    <t>40-60</t>
  </si>
  <si>
    <t>&gt;60</t>
  </si>
  <si>
    <t>Minimal Effect Level: The concentration of a substance at which some effects
are noticeable, but that is tolerated by most organisms</t>
  </si>
  <si>
    <t>25-50</t>
  </si>
  <si>
    <t>&gt;50</t>
  </si>
  <si>
    <t>&lt;300</t>
  </si>
  <si>
    <t>300-500</t>
  </si>
  <si>
    <t>&gt;500</t>
  </si>
  <si>
    <t>&gt;6</t>
  </si>
  <si>
    <t>Toxic Effect Level - The concentration of a substance that will cause adverse effects in most living organisms</t>
  </si>
  <si>
    <t>&lt;3</t>
  </si>
  <si>
    <t>&gt;8</t>
  </si>
  <si>
    <t>National Oceanic and Atmospheric Administration</t>
  </si>
  <si>
    <t>Threshold effects level (TEL)</t>
  </si>
  <si>
    <t>Effects range low (ERL)</t>
  </si>
  <si>
    <t>Probable effects level (PEL)</t>
  </si>
  <si>
    <t>Effects range median (ERM)</t>
  </si>
  <si>
    <t>Apparent effects level (AEL)</t>
  </si>
  <si>
    <t>Definitions</t>
  </si>
  <si>
    <t>(NOAA)</t>
  </si>
  <si>
    <t>Threshold effects level: Maximum concentration at which no effects are observed</t>
  </si>
  <si>
    <t>https://repository.library.noaa.gov/view/noaa/9327</t>
  </si>
  <si>
    <t>Effects range low: 10th percentile values in effects</t>
  </si>
  <si>
    <t>Probable effects level: Lower limit of the range of concentrations at which adverse effects are always observed</t>
  </si>
  <si>
    <t>Effects range median: 50th percentile value in effects</t>
  </si>
  <si>
    <t>Apparent effects level Concentration above which biological indicator effects always observed</t>
  </si>
  <si>
    <t>Toxicant default guideline values for sediment quality</t>
  </si>
  <si>
    <t>Interim sediment quality guidelines (ISQGs)- Low</t>
  </si>
  <si>
    <t>Interim sediment quality guidelines (ISQGs)- High</t>
  </si>
  <si>
    <t>Australia</t>
  </si>
  <si>
    <t>https://www.waterquality.gov.au/anz-guidelines/guideline-values/default/sediment-quality-toxicants</t>
  </si>
  <si>
    <t>Interim sediment quality guidelines (ISQGs)- Low:  indicate the concentrations below which there is a low risk of unacceptable effects occurring, and should be used, with other lines of evidence, to protect aquatic ecosystems</t>
  </si>
  <si>
    <t>Interim sediment quality guidelines (ISQGs)- High: provide an indication of concentrations at which you might already expect to observe toxicity-related adverse effects</t>
  </si>
  <si>
    <t>Biota Quality Guidelines from different agencies</t>
  </si>
  <si>
    <t>mg/kg</t>
  </si>
  <si>
    <t>FAO, 2003</t>
  </si>
  <si>
    <t>FAO/WHO, 2010</t>
  </si>
  <si>
    <t>FSSAI, 2011</t>
  </si>
  <si>
    <t>USFDA, 1993</t>
  </si>
  <si>
    <t xml:space="preserve">0.5- 1.5 </t>
  </si>
  <si>
    <t>1- 1.7</t>
  </si>
  <si>
    <t>12- 13</t>
  </si>
  <si>
    <t>0.3- 0.5</t>
  </si>
  <si>
    <t xml:space="preserve">1.5 -1.7 </t>
  </si>
  <si>
    <t>3- 4</t>
  </si>
  <si>
    <t>76- 86</t>
  </si>
  <si>
    <t>These levels are set for food in which the contaminant may be found in amounts that are significant for the total exposure of the consumer</t>
  </si>
  <si>
    <t>The level below which the food is acceptable for human consumption without causing any adverse effects</t>
  </si>
  <si>
    <t>These levels are used to assess the public health impact of the specified contaminant</t>
  </si>
  <si>
    <t>Reference</t>
  </si>
  <si>
    <t>https://faolex.fao.org/docs/pdf/eri42405.pdf</t>
  </si>
  <si>
    <t>https://www.fao.org/fao-who-codexalimentarius/sh-proxy/en/?lnk=1&amp;url=https%253A%252F%252Fworkspace.fao.org%252Fsites%252Fcodex%252FStandards%252FCXS%2B193-1995%252FCXS_193e.pdf</t>
  </si>
  <si>
    <t>https://foodregulatory.fssai.gov.in/All%20Docs/Food%20Standards/compendium/Compendium_Contaminants_Regulations.pdf</t>
  </si>
  <si>
    <t>https://www.fda.gov/food/environmental-contaminants-food/mercury-levels-commercial-fish-and-shellfish-1990-2012</t>
  </si>
  <si>
    <t>https://www.fssai.gov.in/upload/uploadfiles/files/Compendium_Contaminants_Regulations_20_08_2020.pdf</t>
  </si>
  <si>
    <t>Geo-tag</t>
  </si>
  <si>
    <t>Concentration, mg/kg</t>
  </si>
  <si>
    <t>Sediment site ID</t>
  </si>
  <si>
    <t>Lattitude</t>
  </si>
  <si>
    <t>Longitude</t>
  </si>
  <si>
    <t>Se*  (ND replaced by sqrt(DL) for mapping and statistics)</t>
  </si>
  <si>
    <t>Site1</t>
  </si>
  <si>
    <t>ND</t>
  </si>
  <si>
    <t>Site2</t>
  </si>
  <si>
    <t>Site3</t>
  </si>
  <si>
    <t>Site4</t>
  </si>
  <si>
    <t>Site5</t>
  </si>
  <si>
    <t>Site6</t>
  </si>
  <si>
    <t>Site7</t>
  </si>
  <si>
    <t>Site8</t>
  </si>
  <si>
    <t>Site9</t>
  </si>
  <si>
    <t>Site10</t>
  </si>
  <si>
    <t>Site11</t>
  </si>
  <si>
    <t>Site12</t>
  </si>
  <si>
    <t>Site13</t>
  </si>
  <si>
    <t>Site14</t>
  </si>
  <si>
    <t>Site15</t>
  </si>
  <si>
    <t>Site16</t>
  </si>
  <si>
    <t>Site17</t>
  </si>
  <si>
    <t>Site18</t>
  </si>
  <si>
    <t>Site19</t>
  </si>
  <si>
    <t>Site20</t>
  </si>
  <si>
    <t>Site21</t>
  </si>
  <si>
    <t>Site22</t>
  </si>
  <si>
    <t>Site23</t>
  </si>
  <si>
    <t>Site24</t>
  </si>
  <si>
    <t>Site25</t>
  </si>
  <si>
    <t>Site26</t>
  </si>
  <si>
    <t>Site27</t>
  </si>
  <si>
    <t>Site28</t>
  </si>
  <si>
    <t>Site29</t>
  </si>
  <si>
    <t># of samples</t>
  </si>
  <si>
    <t>Detection limits</t>
  </si>
  <si>
    <t>Element</t>
  </si>
  <si>
    <t>ppb</t>
  </si>
  <si>
    <t>Chromium</t>
  </si>
  <si>
    <t>1 ppb = 0.001 mg/kg</t>
  </si>
  <si>
    <t>Lead</t>
  </si>
  <si>
    <t>Copper</t>
  </si>
  <si>
    <t>Manganese</t>
  </si>
  <si>
    <t xml:space="preserve">Cadmium </t>
  </si>
  <si>
    <t>Arsenic</t>
  </si>
  <si>
    <t>Mercury</t>
  </si>
  <si>
    <t>0.0003ng</t>
  </si>
  <si>
    <t>Sediment</t>
  </si>
  <si>
    <r>
      <rPr>
        <sz val="11"/>
        <color theme="1"/>
        <rFont val="Calibri, Arial"/>
      </rPr>
      <t xml:space="preserve">CCME Quality guidelines for Marine/estuarine sediment, mg/kg </t>
    </r>
    <r>
      <rPr>
        <sz val="11"/>
        <color rgb="FF4A86E8"/>
        <rFont val="Calibri, Arial"/>
      </rPr>
      <t>[1- 6]</t>
    </r>
  </si>
  <si>
    <r>
      <rPr>
        <sz val="11"/>
        <color rgb="FF262626"/>
        <rFont val="Calibri, Arial"/>
      </rPr>
      <t>EPA heavy metal Guidelines for Sediments (mg/kg)</t>
    </r>
    <r>
      <rPr>
        <sz val="11"/>
        <color rgb="FF4A86E8"/>
        <rFont val="Calibri, Arial"/>
      </rPr>
      <t xml:space="preserve"> [7]</t>
    </r>
  </si>
  <si>
    <t>Interim sediment quality guidelines (ISQGs)</t>
  </si>
  <si>
    <t>Probable effect levels (PELs)</t>
  </si>
  <si>
    <t>Not Polluted</t>
  </si>
  <si>
    <t>Moderately polluted</t>
  </si>
  <si>
    <t>Heavily Polluted</t>
  </si>
  <si>
    <t>&lt;6</t>
  </si>
  <si>
    <t>Benthic Invertebrates</t>
  </si>
  <si>
    <r>
      <rPr>
        <sz val="10"/>
        <color theme="1"/>
        <rFont val="Arial"/>
      </rPr>
      <t xml:space="preserve">USFDA,1993 </t>
    </r>
    <r>
      <rPr>
        <sz val="10"/>
        <color rgb="FF4A86E8"/>
        <rFont val="Arial"/>
      </rPr>
      <t>[8]</t>
    </r>
  </si>
  <si>
    <r>
      <rPr>
        <sz val="10"/>
        <color theme="1"/>
        <rFont val="Arial"/>
      </rPr>
      <t xml:space="preserve">FAO, 2003, mg/kg </t>
    </r>
    <r>
      <rPr>
        <sz val="10"/>
        <color rgb="FF4A86E8"/>
        <rFont val="Arial"/>
      </rPr>
      <t>[9]</t>
    </r>
  </si>
  <si>
    <r>
      <rPr>
        <sz val="10"/>
        <color theme="1"/>
        <rFont val="Arial"/>
      </rPr>
      <t xml:space="preserve">FAO/WHO, 2010 </t>
    </r>
    <r>
      <rPr>
        <sz val="10"/>
        <color rgb="FF4A86E8"/>
        <rFont val="Arial"/>
      </rPr>
      <t>[10]</t>
    </r>
  </si>
  <si>
    <r>
      <rPr>
        <sz val="10"/>
        <color theme="1"/>
        <rFont val="Arial"/>
      </rPr>
      <t xml:space="preserve">FSSAI, 2011 </t>
    </r>
    <r>
      <rPr>
        <sz val="10"/>
        <color rgb="FF4A86E8"/>
        <rFont val="Arial"/>
      </rPr>
      <t>[11]</t>
    </r>
  </si>
  <si>
    <t>0.5-1</t>
  </si>
  <si>
    <t>0.5- 2</t>
  </si>
  <si>
    <t>References</t>
  </si>
  <si>
    <t>Mercury Canadian Sediment Quality Guidelines for the Protection of Aquatic Life, Canadian Council of Ministers of the Environment, 1999</t>
  </si>
  <si>
    <t>https://www.ccme.ca/en/res/mercury-canadian-sediment-quality-guidelines-for-the-protection-of-aquatic-life-en.pdf</t>
  </si>
  <si>
    <t>Chromium Canadian Sediment Quality Guidelines for the Protection of Aquatic Life, Canadian Council of Ministers of the Environment, 1999</t>
  </si>
  <si>
    <t>https://www.ccme.ca/en/res/chromium-canadian-sediment-quality-guidelines-for-the-protection-of-aquatic-life-en.pdf</t>
  </si>
  <si>
    <t>Lead Canadian Sediment Quality Guidelines for the Protection of Aquatic Life, Canadian Council of Ministers of the Environment, 1999</t>
  </si>
  <si>
    <t>Copper Canadian Sediment Quality Guidelines for the Protection of Aquatic Life, Canadian Council of Ministers of the Environment, 1999</t>
  </si>
  <si>
    <t>https://www.ccme.ca/en/res/copper-canadian-sediment-quality-guidelines-for-the-protection-of-aquatic-life-en.pdf</t>
  </si>
  <si>
    <t>Cadmium Canadian Sediment Quality Guidelines for the Protection of Aquatic Life, Canadian Council of Ministers of the Environment, 1999</t>
  </si>
  <si>
    <t>https://www.ccme.ca/en/res/cadmium-canadian-sediment-quality-guidelines-for-the-protection-of-aquatic-life-en.pdf</t>
  </si>
  <si>
    <t>Arsenic Canadian Sediment Quality Guidelines for the Protection of Aquatic Life, Canadian Council of Ministers of the Environment, 1999</t>
  </si>
  <si>
    <t>Ameh et al., 2016</t>
  </si>
  <si>
    <t>(PDF) Heavy Metal Seasonal Distribution in Shore Sediment Samples along the Coastline of Erongo Region, Western Namibia</t>
  </si>
  <si>
    <r>
      <rPr>
        <sz val="11"/>
        <color rgb="FF303030"/>
        <rFont val="Calibri, Arial"/>
      </rPr>
      <t xml:space="preserve">USFDA, </t>
    </r>
    <r>
      <rPr>
        <i/>
        <sz val="11"/>
        <color rgb="FF303030"/>
        <rFont val="Calibri, Arial"/>
      </rPr>
      <t>Food And Drug Administration,</t>
    </r>
    <r>
      <rPr>
        <sz val="11"/>
        <color rgb="FF303030"/>
        <rFont val="Calibri, Arial"/>
      </rPr>
      <t xml:space="preserve"> U.S. Food And Drug Administration; Washington, DC, USA: 1993, 'Guidance Document For Chromium In Shellfish'</t>
    </r>
  </si>
  <si>
    <t>https://www.issc.org/Data/Sites/1/media/2007%20nssp%20guide/section%20iv%20chap%20ii%20.04.pdf</t>
  </si>
  <si>
    <t>FAO, 2003, 'Heavy Metals Regulations (L.N. No. 66 of 2003)'</t>
  </si>
  <si>
    <t xml:space="preserve">FAO/WHO, 2010, 'General Standard For Contaminants And Toxins In Food And Feed' </t>
  </si>
  <si>
    <t>FSSAI, 2011, 'Food Safety And Standards (Contaminants, Toxins And Residues) Regulations'</t>
  </si>
  <si>
    <t>Zone 1</t>
  </si>
  <si>
    <t>Site Id</t>
  </si>
  <si>
    <t>Zone 2</t>
  </si>
  <si>
    <t>Zone 3</t>
  </si>
  <si>
    <t>Zone 4</t>
  </si>
  <si>
    <t>Site ID</t>
  </si>
  <si>
    <t>Prawns Sample ID</t>
  </si>
  <si>
    <t>Sample ID</t>
  </si>
  <si>
    <t>Sample Name/ ID</t>
  </si>
  <si>
    <t>Pb*  (ND replaced by sqrt(DL) for mapping and statistics)</t>
  </si>
  <si>
    <t>Crab1- 1</t>
  </si>
  <si>
    <t>Crab1- 2</t>
  </si>
  <si>
    <t>Crab2- 1</t>
  </si>
  <si>
    <t>Crab2- 2</t>
  </si>
  <si>
    <t>Crab3- 1</t>
  </si>
  <si>
    <t>Crab3- 2</t>
  </si>
  <si>
    <t>Crab4- 1</t>
  </si>
  <si>
    <t>Crab4- 2</t>
  </si>
  <si>
    <t>Crab5- 1</t>
  </si>
  <si>
    <t>Crab5- 2</t>
  </si>
  <si>
    <t>Crab5- 3</t>
  </si>
  <si>
    <t>Crab6- 1</t>
  </si>
  <si>
    <t>Crab6- 2</t>
  </si>
  <si>
    <t>Crab7- 1</t>
  </si>
  <si>
    <t>Crab7- 2</t>
  </si>
  <si>
    <t>Crab8- 1</t>
  </si>
  <si>
    <t>Crab8- 2</t>
  </si>
  <si>
    <t>Crab9- 1</t>
  </si>
  <si>
    <t>Crab9- 2</t>
  </si>
  <si>
    <t>Crab10- 1</t>
  </si>
  <si>
    <t>Crab10- 2</t>
  </si>
  <si>
    <t>Values not considered in Fiddler crab1 sheet should not be cosidered here as well</t>
  </si>
  <si>
    <t>Lat (deg)</t>
  </si>
  <si>
    <t>Long (deg)</t>
  </si>
  <si>
    <t xml:space="preserve"> 13° 13.941'N</t>
  </si>
  <si>
    <t xml:space="preserve"> 80° 18.964'E</t>
  </si>
  <si>
    <t>Mussel 1- 1</t>
  </si>
  <si>
    <t>Mussel 1- 2</t>
  </si>
  <si>
    <t>13°14.922'N</t>
  </si>
  <si>
    <t>80°18.853'E</t>
  </si>
  <si>
    <t>Mussel 2- 1</t>
  </si>
  <si>
    <t>Mussel 2- 2</t>
  </si>
  <si>
    <t>13°15.556'N</t>
  </si>
  <si>
    <t>80°19.114'E</t>
  </si>
  <si>
    <t>Mussel 3- 1</t>
  </si>
  <si>
    <t>Mussel 3- 2</t>
  </si>
  <si>
    <t xml:space="preserve"> 13° 16.311'N</t>
  </si>
  <si>
    <t xml:space="preserve"> 80° 19.294'E</t>
  </si>
  <si>
    <t xml:space="preserve">Mussel 4- 1 </t>
  </si>
  <si>
    <t>Mussel 4- 2</t>
  </si>
  <si>
    <t>13°17.487'N</t>
  </si>
  <si>
    <t>80°19.773'E</t>
  </si>
  <si>
    <t>Mussel 5- 1</t>
  </si>
  <si>
    <t>Mussel 5- 2</t>
  </si>
  <si>
    <t>13°17.730'N</t>
  </si>
  <si>
    <t>80°19.720'E</t>
  </si>
  <si>
    <t>Mussel 6- 1</t>
  </si>
  <si>
    <t>Mussel 6- 2</t>
  </si>
  <si>
    <t>13° 24.057'N</t>
  </si>
  <si>
    <t xml:space="preserve"> 80° 19.692'E</t>
  </si>
  <si>
    <t xml:space="preserve"> 13° 22.689'N</t>
  </si>
  <si>
    <t xml:space="preserve"> 80° 19.954'E</t>
  </si>
  <si>
    <t xml:space="preserve"> 13° 10.457'N</t>
  </si>
  <si>
    <t xml:space="preserve"> 80° 17.416'E</t>
  </si>
  <si>
    <t xml:space="preserve"> 13° 11.571'N</t>
  </si>
  <si>
    <t xml:space="preserve"> 80° 18.221'E</t>
  </si>
  <si>
    <t xml:space="preserve"> 12° 58.887'N</t>
  </si>
  <si>
    <t xml:space="preserve"> 80° 15.209'E</t>
  </si>
  <si>
    <t xml:space="preserve"> 12° 49.433'N</t>
  </si>
  <si>
    <t xml:space="preserve"> 80° 14.288'E</t>
  </si>
  <si>
    <t xml:space="preserve"> 13° 15.587'N</t>
  </si>
  <si>
    <t xml:space="preserve"> 80° 15.345'E</t>
  </si>
  <si>
    <t xml:space="preserve"> 13° 12.838'N</t>
  </si>
  <si>
    <t xml:space="preserve"> 80° 16.565'E</t>
  </si>
  <si>
    <t xml:space="preserve"> 13° 12.853'N</t>
  </si>
  <si>
    <t xml:space="preserve"> 80° 16.574'E</t>
  </si>
  <si>
    <t>Control site ID</t>
  </si>
  <si>
    <t xml:space="preserve"> 12° 47.787'N</t>
  </si>
  <si>
    <t xml:space="preserve"> 80° 15.037'E</t>
  </si>
  <si>
    <t xml:space="preserve"> 13° 0.133'N</t>
  </si>
  <si>
    <t xml:space="preserve"> 80° 16.441'E</t>
  </si>
  <si>
    <t xml:space="preserve"> 13° 13.398'N</t>
  </si>
  <si>
    <t xml:space="preserve"> 80° 19.709'E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</si>
</sst>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m\-d"/>
    <numFmt numFmtId="166" formatCode="0.00000"/>
    <numFmt numFmtId="167" formatCode="0.0000"/>
    <numFmt numFmtId="168" formatCode="0.0"/>
    <numFmt numFmtId="169" formatCode="0.0000000"/>
  </numFmts>
  <fonts count="32">
    <font>
      <sz val="10"/>
      <color rgb="FF000000"/>
      <name val="Arial"/>
      <scheme val="minor"/>
    </font>
    <font>
      <b/>
      <i/>
      <sz val="10"/>
      <color theme="1"/>
      <name val="Arial"/>
      <scheme val="minor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1F1F1F"/>
      <name val="Calibri"/>
    </font>
    <font>
      <sz val="10"/>
      <color rgb="FF1F1F1F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rgb="FF111111"/>
      <name val="Arial"/>
    </font>
    <font>
      <sz val="10"/>
      <color theme="1"/>
      <name val="Arial"/>
    </font>
    <font>
      <sz val="9"/>
      <color rgb="FF1F1F1F"/>
      <name val="&quot;Google Sans&quot;"/>
    </font>
    <font>
      <sz val="10"/>
      <color rgb="FF000000"/>
      <name val="Arial"/>
    </font>
    <font>
      <sz val="10"/>
      <color rgb="FF343434"/>
      <name val="&quot;Open Sans&quot;"/>
    </font>
    <font>
      <sz val="10"/>
      <color rgb="FF1F1F1F"/>
      <name val="Arial"/>
    </font>
    <font>
      <b/>
      <sz val="11"/>
      <color rgb="FF073763"/>
      <name val="Calibri"/>
    </font>
    <font>
      <b/>
      <sz val="11"/>
      <color rgb="FF1F1F1F"/>
      <name val="Calibri"/>
    </font>
    <font>
      <sz val="11"/>
      <color rgb="FF073763"/>
      <name val="Calibri"/>
    </font>
    <font>
      <b/>
      <sz val="11"/>
      <color theme="1"/>
      <name val="Arial"/>
      <scheme val="minor"/>
    </font>
    <font>
      <sz val="11"/>
      <color rgb="FF262626"/>
      <name val="Calibri"/>
    </font>
    <font>
      <u/>
      <sz val="11"/>
      <color rgb="FF1155CC"/>
      <name val="Calibri"/>
    </font>
    <font>
      <sz val="11"/>
      <color rgb="FF303030"/>
      <name val="Calibri"/>
    </font>
    <font>
      <u/>
      <sz val="10"/>
      <color rgb="FF1155CC"/>
      <name val="Arial"/>
    </font>
    <font>
      <sz val="10"/>
      <color rgb="FFFF0000"/>
      <name val="Arial"/>
      <scheme val="minor"/>
    </font>
    <font>
      <sz val="11"/>
      <color theme="1"/>
      <name val="Arial"/>
    </font>
    <font>
      <sz val="11"/>
      <color theme="1"/>
      <name val="Calibri, Arial"/>
    </font>
    <font>
      <sz val="11"/>
      <color rgb="FF4A86E8"/>
      <name val="Calibri, Arial"/>
    </font>
    <font>
      <sz val="11"/>
      <color rgb="FF262626"/>
      <name val="Calibri, Arial"/>
    </font>
    <font>
      <sz val="10"/>
      <color rgb="FF4A86E8"/>
      <name val="Arial"/>
    </font>
    <font>
      <sz val="11"/>
      <color rgb="FF303030"/>
      <name val="Calibri, Arial"/>
    </font>
    <font>
      <i/>
      <sz val="11"/>
      <color rgb="FF303030"/>
      <name val="Calibri, 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8EA9DB"/>
        <bgColor rgb="FF8EA9DB"/>
      </patternFill>
    </fill>
  </fills>
  <borders count="3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4" fillId="0" borderId="0" xfId="0" applyNumberFormat="1" applyFont="1"/>
    <xf numFmtId="1" fontId="0" fillId="4" borderId="0" xfId="0" applyNumberFormat="1" applyFill="1"/>
    <xf numFmtId="0" fontId="4" fillId="5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6" borderId="0" xfId="0" applyFont="1" applyFill="1"/>
    <xf numFmtId="0" fontId="4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8" fillId="0" borderId="0" xfId="0" applyFont="1"/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7" borderId="5" xfId="0" applyFont="1" applyFill="1" applyBorder="1"/>
    <xf numFmtId="0" fontId="5" fillId="7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1" fillId="7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4" fillId="0" borderId="9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11" fillId="0" borderId="8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166" fontId="4" fillId="0" borderId="0" xfId="0" applyNumberFormat="1" applyFont="1"/>
    <xf numFmtId="167" fontId="4" fillId="0" borderId="0" xfId="0" applyNumberFormat="1" applyFont="1"/>
    <xf numFmtId="0" fontId="16" fillId="4" borderId="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2" fillId="0" borderId="8" xfId="0" applyFont="1" applyBorder="1"/>
    <xf numFmtId="0" fontId="18" fillId="4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4" fillId="0" borderId="8" xfId="0" applyFont="1" applyBorder="1"/>
    <xf numFmtId="0" fontId="11" fillId="0" borderId="2" xfId="0" applyFont="1" applyBorder="1"/>
    <xf numFmtId="0" fontId="5" fillId="0" borderId="10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4" borderId="0" xfId="0" applyFont="1" applyFill="1"/>
    <xf numFmtId="0" fontId="21" fillId="0" borderId="0" xfId="0" applyFont="1"/>
    <xf numFmtId="0" fontId="5" fillId="0" borderId="0" xfId="0" applyFont="1"/>
    <xf numFmtId="0" fontId="22" fillId="0" borderId="0" xfId="0" applyFont="1"/>
    <xf numFmtId="0" fontId="23" fillId="0" borderId="0" xfId="0" applyFont="1"/>
    <xf numFmtId="0" fontId="5" fillId="4" borderId="0" xfId="0" applyFont="1" applyFill="1"/>
    <xf numFmtId="0" fontId="3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7" fontId="5" fillId="0" borderId="19" xfId="0" applyNumberFormat="1" applyFont="1" applyBorder="1" applyAlignment="1">
      <alignment horizontal="center"/>
    </xf>
    <xf numFmtId="167" fontId="5" fillId="0" borderId="20" xfId="0" applyNumberFormat="1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5" fillId="0" borderId="26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8" fontId="4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7" fontId="5" fillId="0" borderId="29" xfId="0" applyNumberFormat="1" applyFont="1" applyBorder="1" applyAlignment="1">
      <alignment horizontal="center"/>
    </xf>
    <xf numFmtId="167" fontId="5" fillId="0" borderId="32" xfId="0" applyNumberFormat="1" applyFont="1" applyBorder="1" applyAlignment="1">
      <alignment horizontal="center"/>
    </xf>
    <xf numFmtId="0" fontId="3" fillId="0" borderId="0" xfId="0" applyFont="1"/>
    <xf numFmtId="0" fontId="3" fillId="3" borderId="5" xfId="0" applyFont="1" applyFill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0" fontId="4" fillId="0" borderId="5" xfId="0" applyFont="1" applyBorder="1"/>
    <xf numFmtId="0" fontId="24" fillId="0" borderId="0" xfId="0" applyFont="1"/>
    <xf numFmtId="0" fontId="4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4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169" fontId="11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5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0" fillId="4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8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9" fontId="11" fillId="0" borderId="17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164" fontId="4" fillId="4" borderId="0" xfId="0" applyNumberFormat="1" applyFont="1" applyFill="1"/>
    <xf numFmtId="0" fontId="9" fillId="0" borderId="9" xfId="0" applyFont="1" applyBorder="1" applyAlignment="1"/>
    <xf numFmtId="0" fontId="9" fillId="0" borderId="2" xfId="0" applyFont="1" applyBorder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0" fontId="9" fillId="0" borderId="7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15" xfId="0" applyFont="1" applyBorder="1" applyAlignment="1"/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21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166" fontId="13" fillId="0" borderId="7" xfId="0" applyNumberFormat="1" applyFont="1" applyBorder="1" applyAlignment="1">
      <alignment horizontal="center"/>
    </xf>
    <xf numFmtId="166" fontId="13" fillId="0" borderId="10" xfId="0" applyNumberFormat="1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35" xfId="0" applyFont="1" applyBorder="1" applyAlignment="1"/>
    <xf numFmtId="0" fontId="9" fillId="0" borderId="36" xfId="0" applyFont="1" applyBorder="1" applyAlignment="1"/>
    <xf numFmtId="0" fontId="9" fillId="0" borderId="37" xfId="0" applyFont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ecology.wa.gov/publications/documents/95308.pdf" TargetMode="External"/><Relationship Id="rId13" Type="http://schemas.openxmlformats.org/officeDocument/2006/relationships/hyperlink" Target="https://foodregulatory.fssai.gov.in/All%20Docs/Food%20Standards/compendium/Compendium_Contaminants_Regulations.pdf" TargetMode="External"/><Relationship Id="rId3" Type="http://schemas.openxmlformats.org/officeDocument/2006/relationships/hyperlink" Target="https://ccme.ca/en/res/lead-canadian-sediment-quality-guidelines-for-the-protection-of-aquatic-life-en.pdf" TargetMode="External"/><Relationship Id="rId7" Type="http://schemas.openxmlformats.org/officeDocument/2006/relationships/hyperlink" Target="https://ccme.ca/en/res/arsenic-canadian-sediment-quality-guidelines-for-the-protection-of-aquatic-life-en.pdf" TargetMode="External"/><Relationship Id="rId12" Type="http://schemas.openxmlformats.org/officeDocument/2006/relationships/hyperlink" Target="https://www.fao.org/fao-who-codexalimentarius/sh-proxy/en/?lnk=1&amp;url=https%253A%252F%252Fworkspace.fao.org%252Fsites%252Fcodex%252FStandards%252FCXS%2B193-1995%252FCXS_193e.pdf" TargetMode="External"/><Relationship Id="rId2" Type="http://schemas.openxmlformats.org/officeDocument/2006/relationships/hyperlink" Target="https://ccme.ca/en/res/chromium-canadian-sediment-quality-guidelines-for-the-protection-of-aquatic-life-en.pdf" TargetMode="External"/><Relationship Id="rId1" Type="http://schemas.openxmlformats.org/officeDocument/2006/relationships/hyperlink" Target="https://ccme.ca/en/res/mercury-canadian-sediment-quality-guidelines-for-the-protection-of-aquatic-life-en.pdf" TargetMode="External"/><Relationship Id="rId6" Type="http://schemas.openxmlformats.org/officeDocument/2006/relationships/hyperlink" Target="https://ccme.ca/en/res/arsenic-canadian-sediment-quality-guidelines-for-the-protection-of-aquatic-life-en.pdf" TargetMode="External"/><Relationship Id="rId11" Type="http://schemas.openxmlformats.org/officeDocument/2006/relationships/hyperlink" Target="https://faolex.fao.org/docs/pdf/eri42405.pdf" TargetMode="External"/><Relationship Id="rId5" Type="http://schemas.openxmlformats.org/officeDocument/2006/relationships/hyperlink" Target="https://ccme.ca/en/res/cadmium-canadian-sediment-quality-guidelines-for-the-protection-of-aquatic-life-en.pdf" TargetMode="External"/><Relationship Id="rId15" Type="http://schemas.openxmlformats.org/officeDocument/2006/relationships/hyperlink" Target="https://www.fssai.gov.in/upload/uploadfiles/files/Compendium_Contaminants_Regulations_20_08_2020.pdf" TargetMode="External"/><Relationship Id="rId10" Type="http://schemas.openxmlformats.org/officeDocument/2006/relationships/hyperlink" Target="https://www.waterquality.gov.au/anz-guidelines/guideline-values/default/sediment-quality-toxicants" TargetMode="External"/><Relationship Id="rId4" Type="http://schemas.openxmlformats.org/officeDocument/2006/relationships/hyperlink" Target="https://ccme.ca/en/res/copper-canadian-sediment-quality-guidelines-for-the-protection-of-aquatic-life-en.pdf" TargetMode="External"/><Relationship Id="rId9" Type="http://schemas.openxmlformats.org/officeDocument/2006/relationships/hyperlink" Target="https://repository.library.noaa.gov/view/noaa/9327" TargetMode="External"/><Relationship Id="rId14" Type="http://schemas.openxmlformats.org/officeDocument/2006/relationships/hyperlink" Target="https://www.fda.gov/food/environmental-contaminants-food/mercury-levels-commercial-fish-and-shellfish-1990-201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sc.org/Data/Sites/1/media/2007%20nssp%20guide/section%20iv%20chap%20ii%20.04.pdf" TargetMode="External"/><Relationship Id="rId3" Type="http://schemas.openxmlformats.org/officeDocument/2006/relationships/hyperlink" Target="https://ccme.ca/en/res/lead-canadian-sediment-quality-guidelines-for-the-protection-of-aquatic-life-en.pdf" TargetMode="External"/><Relationship Id="rId7" Type="http://schemas.openxmlformats.org/officeDocument/2006/relationships/hyperlink" Target="https://www.researchgate.net/publication/303370506_Heavy_Metal_Seasonal_Distribution_in_Shore_Sediment_Samples_along_the_Coastline_of_Erongo_Region_Western_Namibia" TargetMode="External"/><Relationship Id="rId2" Type="http://schemas.openxmlformats.org/officeDocument/2006/relationships/hyperlink" Target="https://www.ccme.ca/en/res/chromium-canadian-sediment-quality-guidelines-for-the-protection-of-aquatic-life-en.pdf" TargetMode="External"/><Relationship Id="rId1" Type="http://schemas.openxmlformats.org/officeDocument/2006/relationships/hyperlink" Target="https://www.ccme.ca/en/res/mercury-canadian-sediment-quality-guidelines-for-the-protection-of-aquatic-life-en.pdf" TargetMode="External"/><Relationship Id="rId6" Type="http://schemas.openxmlformats.org/officeDocument/2006/relationships/hyperlink" Target="https://ccme.ca/en/res/arsenic-canadian-sediment-quality-guidelines-for-the-protection-of-aquatic-life-en.pdf" TargetMode="External"/><Relationship Id="rId11" Type="http://schemas.openxmlformats.org/officeDocument/2006/relationships/hyperlink" Target="https://www.fssai.gov.in/upload/uploadfiles/files/Compendium_Contaminants_Regulations_20_08_2020.pdf" TargetMode="External"/><Relationship Id="rId5" Type="http://schemas.openxmlformats.org/officeDocument/2006/relationships/hyperlink" Target="https://www.ccme.ca/en/res/cadmium-canadian-sediment-quality-guidelines-for-the-protection-of-aquatic-life-en.pdf" TargetMode="External"/><Relationship Id="rId10" Type="http://schemas.openxmlformats.org/officeDocument/2006/relationships/hyperlink" Target="https://www.fao.org/fao-who-codexalimentarius/sh-proxy/en/?lnk=1&amp;url=https%253A%252F%252Fworkspace.fao.org%252Fsites%252Fcodex%252FStandards%252FCXS%2B193-1995%252FCXS_193e.pdf" TargetMode="External"/><Relationship Id="rId4" Type="http://schemas.openxmlformats.org/officeDocument/2006/relationships/hyperlink" Target="https://www.ccme.ca/en/res/copper-canadian-sediment-quality-guidelines-for-the-protection-of-aquatic-life-en.pdf" TargetMode="External"/><Relationship Id="rId9" Type="http://schemas.openxmlformats.org/officeDocument/2006/relationships/hyperlink" Target="https://faolex.fao.org/docs/pdf/eri42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1"/>
  <sheetViews>
    <sheetView tabSelected="1" workbookViewId="0"/>
  </sheetViews>
  <sheetFormatPr defaultColWidth="12.5703125" defaultRowHeight="15.75" customHeight="1"/>
  <cols>
    <col min="1" max="1" width="20.140625" customWidth="1"/>
    <col min="2" max="2" width="61.5703125" customWidth="1"/>
    <col min="3" max="3" width="36.5703125" customWidth="1"/>
    <col min="4" max="4" width="36.85546875" customWidth="1"/>
    <col min="5" max="5" width="18.5703125" customWidth="1"/>
    <col min="6" max="6" width="11.7109375" customWidth="1"/>
    <col min="7" max="7" width="12.7109375" customWidth="1"/>
    <col min="8" max="8" width="14" customWidth="1"/>
  </cols>
  <sheetData>
    <row r="1" spans="1:11">
      <c r="A1" s="1" t="s">
        <v>0</v>
      </c>
      <c r="B1" s="2"/>
    </row>
    <row r="2" spans="1:11">
      <c r="A2" s="1"/>
      <c r="B2" s="3" t="s">
        <v>1</v>
      </c>
    </row>
    <row r="3" spans="1:11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>
      <c r="B4" s="6" t="s">
        <v>11</v>
      </c>
      <c r="C4" s="7">
        <f>Sediment1!F34</f>
        <v>2.6825172410000001E-2</v>
      </c>
      <c r="D4" s="7">
        <f>Sediment1!G34</f>
        <v>3.8933793099999998E-3</v>
      </c>
      <c r="E4" s="7">
        <f>Sediment1!H34</f>
        <v>70.700275860000005</v>
      </c>
      <c r="F4" s="7">
        <f>Sediment1!I34</f>
        <v>30.73213793</v>
      </c>
      <c r="G4" s="7">
        <f>Sediment1!J34</f>
        <v>25.817517240000001</v>
      </c>
      <c r="H4" s="7">
        <f>Sediment1!K34</f>
        <v>440.87079310000001</v>
      </c>
      <c r="I4" s="7">
        <f>Sediment1!L34</f>
        <v>2.4764137929999999</v>
      </c>
      <c r="J4" s="7">
        <f>Sediment1!M34</f>
        <v>3.5158888890000002</v>
      </c>
      <c r="K4" s="7">
        <f>Sediment1!N34</f>
        <v>1.0950996980000001</v>
      </c>
    </row>
    <row r="5" spans="1:11">
      <c r="B5" s="6" t="s">
        <v>12</v>
      </c>
      <c r="C5" s="7">
        <f>Sediment1!F35</f>
        <v>1.3469999999999999E-2</v>
      </c>
      <c r="D5" s="7">
        <f>Sediment1!G35</f>
        <v>3.6350000000000002E-3</v>
      </c>
      <c r="E5" s="7">
        <f>Sediment1!H35</f>
        <v>57.32</v>
      </c>
      <c r="F5" s="7">
        <f>Sediment1!I35</f>
        <v>27.818999999999999</v>
      </c>
      <c r="G5" s="7">
        <f>Sediment1!J35</f>
        <v>17.956</v>
      </c>
      <c r="H5" s="7">
        <f>Sediment1!K35</f>
        <v>466.16699999999997</v>
      </c>
      <c r="I5" s="7">
        <f>Sediment1!L35</f>
        <v>0.34499999999999997</v>
      </c>
      <c r="J5" s="7">
        <f>Sediment1!M35</f>
        <v>2.3380000000000001</v>
      </c>
      <c r="K5" s="7">
        <f>Sediment1!N35</f>
        <v>5.7445626470000004E-3</v>
      </c>
    </row>
    <row r="6" spans="1:11">
      <c r="B6" s="6" t="s">
        <v>13</v>
      </c>
      <c r="C6" s="7">
        <f>Sediment1!F36</f>
        <v>2.594E-3</v>
      </c>
      <c r="D6" s="7">
        <f>Sediment1!G36</f>
        <v>2.346E-3</v>
      </c>
      <c r="E6" s="7">
        <f>Sediment1!H36</f>
        <v>25.852</v>
      </c>
      <c r="F6" s="7">
        <f>Sediment1!I36</f>
        <v>19.8828</v>
      </c>
      <c r="G6" s="7">
        <f>Sediment1!J36</f>
        <v>6.516</v>
      </c>
      <c r="H6" s="7">
        <f>Sediment1!K36</f>
        <v>165.23580000000001</v>
      </c>
      <c r="I6" s="7">
        <f>Sediment1!L36</f>
        <v>8.3799999999999999E-2</v>
      </c>
      <c r="J6" s="7">
        <f>Sediment1!M36</f>
        <v>1.6348</v>
      </c>
      <c r="K6" s="7">
        <f>Sediment1!N36</f>
        <v>5.7445626470000004E-3</v>
      </c>
    </row>
    <row r="7" spans="1:11">
      <c r="B7" s="6" t="s">
        <v>14</v>
      </c>
      <c r="C7" s="7">
        <f>Sediment1!F37</f>
        <v>8.4229999999999999E-2</v>
      </c>
      <c r="D7" s="7">
        <f>Sediment1!G37</f>
        <v>6.8551999999999997E-3</v>
      </c>
      <c r="E7" s="7">
        <f>Sediment1!H37</f>
        <v>118.72799999999999</v>
      </c>
      <c r="F7" s="7">
        <f>Sediment1!I37</f>
        <v>46.708599999999997</v>
      </c>
      <c r="G7" s="7">
        <f>Sediment1!J37</f>
        <v>45.76</v>
      </c>
      <c r="H7" s="7">
        <f>Sediment1!K37</f>
        <v>664.83860000000004</v>
      </c>
      <c r="I7" s="7">
        <f>Sediment1!L37</f>
        <v>3.4681999999999999</v>
      </c>
      <c r="J7" s="7">
        <f>Sediment1!M37</f>
        <v>6.4584000000000001</v>
      </c>
      <c r="K7" s="7">
        <f>Sediment1!N37</f>
        <v>5.7538</v>
      </c>
    </row>
    <row r="8" spans="1:11">
      <c r="B8" s="6" t="s">
        <v>15</v>
      </c>
      <c r="C8" s="8">
        <f>Sediment1!F38</f>
        <v>29</v>
      </c>
      <c r="D8" s="8">
        <f>Sediment1!G38</f>
        <v>29</v>
      </c>
      <c r="E8" s="8">
        <f>Sediment1!H38</f>
        <v>29</v>
      </c>
      <c r="F8" s="8">
        <f>Sediment1!I38</f>
        <v>29</v>
      </c>
      <c r="G8" s="8">
        <f>Sediment1!J38</f>
        <v>29</v>
      </c>
      <c r="H8" s="8">
        <f>Sediment1!K38</f>
        <v>29</v>
      </c>
      <c r="I8" s="8">
        <f>Sediment1!L38</f>
        <v>29</v>
      </c>
      <c r="J8" s="8">
        <f>Sediment1!M38</f>
        <v>9</v>
      </c>
      <c r="K8" s="8">
        <f>Sediment1!N38</f>
        <v>29</v>
      </c>
    </row>
    <row r="9" spans="1:11">
      <c r="B9" s="2" t="s">
        <v>16</v>
      </c>
      <c r="C9" s="8">
        <f>COUNTIF((Sediment1!F4:F32),"&gt;=0.13")</f>
        <v>0</v>
      </c>
      <c r="D9" s="8"/>
      <c r="E9" s="8">
        <f>COUNTIF((Sediment1!H4:H32),"&gt;=52.3")</f>
        <v>19</v>
      </c>
      <c r="F9" s="8">
        <f>COUNTIF((Sediment1!I4:I32),"&gt;=30.2")</f>
        <v>10</v>
      </c>
      <c r="G9" s="8">
        <f>COUNTIF((Sediment1!J4:J32),"&gt;=18.7")</f>
        <v>13</v>
      </c>
      <c r="H9" s="8"/>
      <c r="I9" s="8">
        <f>COUNTIF((Sediment1!L4:L32),"&gt;=0.7")</f>
        <v>6</v>
      </c>
      <c r="J9" s="8">
        <f>COUNTIF((Sediment1!M4:M32),"&gt;=7.24")</f>
        <v>0</v>
      </c>
      <c r="K9" s="8">
        <f>COUNTIF((Sediment1!N4:N32),"&gt;=7.24")</f>
        <v>0</v>
      </c>
    </row>
    <row r="10" spans="1:11">
      <c r="B10" s="2" t="s">
        <v>17</v>
      </c>
      <c r="C10" s="9">
        <f t="shared" ref="C10:G10" si="0">100*C9/C8</f>
        <v>0</v>
      </c>
      <c r="D10" s="9">
        <f t="shared" si="0"/>
        <v>0</v>
      </c>
      <c r="E10" s="9">
        <f t="shared" si="0"/>
        <v>65.517241380000002</v>
      </c>
      <c r="F10" s="9">
        <f t="shared" si="0"/>
        <v>34.482758619999998</v>
      </c>
      <c r="G10" s="9">
        <f t="shared" si="0"/>
        <v>44.82758621</v>
      </c>
      <c r="H10" s="9"/>
      <c r="I10" s="9">
        <f t="shared" ref="I10:K10" si="1">100*I9/I8</f>
        <v>20.689655170000002</v>
      </c>
      <c r="J10" s="9">
        <f t="shared" si="1"/>
        <v>0</v>
      </c>
      <c r="K10" s="9">
        <f t="shared" si="1"/>
        <v>0</v>
      </c>
    </row>
    <row r="11" spans="1:11">
      <c r="B11" s="3" t="s">
        <v>18</v>
      </c>
    </row>
    <row r="12" spans="1:11">
      <c r="C12" s="10" t="s">
        <v>2</v>
      </c>
      <c r="D12" s="10" t="s">
        <v>3</v>
      </c>
      <c r="E12" s="10" t="s">
        <v>4</v>
      </c>
      <c r="F12" s="10" t="s">
        <v>5</v>
      </c>
      <c r="G12" s="10" t="s">
        <v>6</v>
      </c>
      <c r="H12" s="10" t="s">
        <v>7</v>
      </c>
      <c r="I12" s="10" t="s">
        <v>19</v>
      </c>
      <c r="J12" s="11" t="s">
        <v>8</v>
      </c>
      <c r="K12" s="11" t="s">
        <v>9</v>
      </c>
    </row>
    <row r="13" spans="1:11">
      <c r="B13" s="6" t="s">
        <v>11</v>
      </c>
      <c r="C13" s="7">
        <f>Prawns1!F83</f>
        <v>9.2959740259999993E-3</v>
      </c>
      <c r="D13" s="7">
        <f>Prawns1!G83</f>
        <v>7.9108441559999996E-3</v>
      </c>
      <c r="E13" s="7">
        <f>Prawns1!H83</f>
        <v>1.532193506</v>
      </c>
      <c r="F13" s="7">
        <f>Prawns1!I83</f>
        <v>0.87454794520000001</v>
      </c>
      <c r="G13" s="7">
        <f>Prawns1!J83</f>
        <v>76.292541670000006</v>
      </c>
      <c r="H13" s="7">
        <f>Prawns1!K83</f>
        <v>38.404917810000001</v>
      </c>
      <c r="I13" s="7">
        <f>Prawns1!L83</f>
        <v>32.87666471</v>
      </c>
      <c r="J13" s="7">
        <f>Prawns1!M83</f>
        <v>0.21436753250000001</v>
      </c>
      <c r="K13" s="7">
        <f>Prawns1!N83</f>
        <v>3.3636342109999999</v>
      </c>
    </row>
    <row r="14" spans="1:11">
      <c r="B14" s="6" t="s">
        <v>12</v>
      </c>
      <c r="C14" s="7">
        <f>Prawns1!F84</f>
        <v>8.2400000000000008E-3</v>
      </c>
      <c r="D14" s="7">
        <f>Prawns1!G84</f>
        <v>7.3709999999999999E-3</v>
      </c>
      <c r="E14" s="7">
        <f>Prawns1!H84</f>
        <v>1.2347999999999999</v>
      </c>
      <c r="F14" s="7">
        <f>Prawns1!I84</f>
        <v>0.77</v>
      </c>
      <c r="G14" s="7">
        <f>Prawns1!J84</f>
        <v>76.900000000000006</v>
      </c>
      <c r="H14" s="7">
        <f>Prawns1!K84</f>
        <v>35.491999999999997</v>
      </c>
      <c r="I14" s="7">
        <f>Prawns1!L84</f>
        <v>27.600249999999999</v>
      </c>
      <c r="J14" s="7">
        <f>Prawns1!M84</f>
        <v>0.04</v>
      </c>
      <c r="K14" s="7">
        <f>Prawns1!N84</f>
        <v>3.2970000000000002</v>
      </c>
    </row>
    <row r="15" spans="1:11">
      <c r="B15" s="6" t="s">
        <v>13</v>
      </c>
      <c r="C15" s="7">
        <f>Prawns1!F85</f>
        <v>4.8399999999999997E-3</v>
      </c>
      <c r="D15" s="7">
        <f>Prawns1!G85</f>
        <v>4.5380000000000004E-3</v>
      </c>
      <c r="E15" s="7">
        <f>Prawns1!H85</f>
        <v>0.43740000000000001</v>
      </c>
      <c r="F15" s="7">
        <f>Prawns1!I85</f>
        <v>0.2248</v>
      </c>
      <c r="G15" s="7">
        <f>Prawns1!J85</f>
        <v>8.0320999999999998</v>
      </c>
      <c r="H15" s="7">
        <f>Prawns1!K85</f>
        <v>14.397600000000001</v>
      </c>
      <c r="I15" s="7">
        <f>Prawns1!L85</f>
        <v>11.01637</v>
      </c>
      <c r="J15" s="7">
        <f>Prawns1!M85</f>
        <v>2.4799999999999999E-2</v>
      </c>
      <c r="K15" s="7">
        <f>Prawns1!N85</f>
        <v>0.59424999999999994</v>
      </c>
    </row>
    <row r="16" spans="1:11">
      <c r="B16" s="6" t="s">
        <v>14</v>
      </c>
      <c r="C16" s="7">
        <f>Prawns1!F86</f>
        <v>1.5970000000000002E-2</v>
      </c>
      <c r="D16" s="7">
        <f>Prawns1!G86</f>
        <v>1.22644E-2</v>
      </c>
      <c r="E16" s="7">
        <f>Prawns1!H86</f>
        <v>3.8136000000000001</v>
      </c>
      <c r="F16" s="7">
        <f>Prawns1!I86</f>
        <v>2.0495999999999999</v>
      </c>
      <c r="G16" s="7">
        <f>Prawns1!J86</f>
        <v>122.376</v>
      </c>
      <c r="H16" s="7">
        <f>Prawns1!K86</f>
        <v>74.057199999999995</v>
      </c>
      <c r="I16" s="7">
        <f>Prawns1!L86</f>
        <v>66.856070000000003</v>
      </c>
      <c r="J16" s="7">
        <f>Prawns1!M86</f>
        <v>0.13500000000000001</v>
      </c>
      <c r="K16" s="7">
        <f>Prawns1!N86</f>
        <v>5.2220000000000004</v>
      </c>
    </row>
    <row r="17" spans="2:11">
      <c r="B17" s="6" t="s">
        <v>15</v>
      </c>
      <c r="C17" s="8">
        <f>Prawns1!F87</f>
        <v>77</v>
      </c>
      <c r="D17" s="8">
        <f>Prawns1!G87</f>
        <v>77</v>
      </c>
      <c r="E17" s="8">
        <f>Prawns1!H87</f>
        <v>77</v>
      </c>
      <c r="F17" s="8">
        <f>Prawns1!I87</f>
        <v>73</v>
      </c>
      <c r="G17" s="8">
        <f>Prawns1!J87</f>
        <v>72</v>
      </c>
      <c r="H17" s="8">
        <f>Prawns1!K87</f>
        <v>73</v>
      </c>
      <c r="I17" s="8">
        <f>Prawns1!L87</f>
        <v>68</v>
      </c>
      <c r="J17" s="8">
        <f>Prawns1!M87</f>
        <v>77</v>
      </c>
      <c r="K17" s="8">
        <f>Prawns1!N87</f>
        <v>76</v>
      </c>
    </row>
    <row r="18" spans="2:11">
      <c r="B18" s="6" t="s">
        <v>20</v>
      </c>
      <c r="C18" s="8">
        <f>COUNTIF(Prawns1!F5:F81,"&gt;=0.5")</f>
        <v>0</v>
      </c>
      <c r="D18" s="8">
        <f>COUNTIF(Prawns1!G5:G81,"&gt;=0.25")</f>
        <v>0</v>
      </c>
      <c r="E18" s="8">
        <f>COUNTIF(Prawns1!H5:H81,"&gt;=12")</f>
        <v>0</v>
      </c>
      <c r="F18" s="8">
        <f>COUNTIF(Prawns1!I5:I81,"&gt;=0.3")</f>
        <v>62</v>
      </c>
      <c r="G18" s="8"/>
      <c r="H18" s="8"/>
      <c r="I18" s="8"/>
      <c r="J18" s="8">
        <f>COUNTIF(Prawns1!M5:M81,"&gt;=0.3")</f>
        <v>3</v>
      </c>
      <c r="K18" s="8">
        <f>COUNTIF(Prawns1!N5:N81,"&gt;=76")</f>
        <v>0</v>
      </c>
    </row>
    <row r="19" spans="2:11">
      <c r="B19" s="6" t="s">
        <v>21</v>
      </c>
      <c r="C19" s="8">
        <f t="shared" ref="C19:K19" si="2">C18/C17*100</f>
        <v>0</v>
      </c>
      <c r="D19" s="9">
        <f t="shared" si="2"/>
        <v>0</v>
      </c>
      <c r="E19" s="8">
        <f t="shared" si="2"/>
        <v>0</v>
      </c>
      <c r="F19" s="9">
        <f t="shared" si="2"/>
        <v>84.931506850000005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9">
        <f t="shared" si="2"/>
        <v>3.8961038960000001</v>
      </c>
      <c r="K19" s="8">
        <f t="shared" si="2"/>
        <v>0</v>
      </c>
    </row>
    <row r="20" spans="2:11">
      <c r="B20" s="3" t="s">
        <v>22</v>
      </c>
    </row>
    <row r="21" spans="2:11"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10" t="s">
        <v>19</v>
      </c>
      <c r="J21" s="11" t="s">
        <v>8</v>
      </c>
      <c r="K21" s="11" t="s">
        <v>9</v>
      </c>
    </row>
    <row r="22" spans="2:11">
      <c r="B22" s="6" t="s">
        <v>11</v>
      </c>
      <c r="C22" s="12">
        <f>'Fiddler Crab1'!F27</f>
        <v>1.3831527269999999E-2</v>
      </c>
      <c r="D22" s="12">
        <f>'Fiddler Crab1'!G27</f>
        <v>1.0335636360000001E-2</v>
      </c>
      <c r="E22" s="184">
        <f>'Fiddler Crab1'!H27</f>
        <v>9.9857142859999998E-2</v>
      </c>
      <c r="F22" s="184">
        <f>'Fiddler Crab1'!J27</f>
        <v>0.1</v>
      </c>
      <c r="G22" s="184"/>
      <c r="H22" s="184"/>
      <c r="I22" s="184">
        <f>'Fiddler Crab1'!K27</f>
        <v>4.9140452080000001E-2</v>
      </c>
      <c r="J22" s="184">
        <f>'Fiddler Crab1'!L27</f>
        <v>0.66508095239999998</v>
      </c>
      <c r="K22" s="184">
        <f>'Fiddler Crab1'!M27</f>
        <v>1.612907991E-2</v>
      </c>
    </row>
    <row r="23" spans="2:11">
      <c r="B23" s="6" t="s">
        <v>12</v>
      </c>
      <c r="C23" s="12">
        <f>'Fiddler Crab1'!F28</f>
        <v>1.8252999999999998E-2</v>
      </c>
      <c r="D23" s="12">
        <f>'Fiddler Crab1'!G28</f>
        <v>1.2128999999999999E-2</v>
      </c>
      <c r="E23" s="184">
        <f>'Fiddler Crab1'!H28</f>
        <v>9.5000000000000001E-2</v>
      </c>
      <c r="F23" s="184">
        <f>'Fiddler Crab1'!J28</f>
        <v>0.1</v>
      </c>
      <c r="G23" s="184"/>
      <c r="H23" s="184"/>
      <c r="I23" s="184">
        <f>'Fiddler Crab1'!K28</f>
        <v>7.0710678119999995E-2</v>
      </c>
      <c r="J23" s="184">
        <f>'Fiddler Crab1'!L28</f>
        <v>0.71020000000000005</v>
      </c>
      <c r="K23" s="184">
        <f>'Fiddler Crab1'!M28</f>
        <v>1.2E-2</v>
      </c>
    </row>
    <row r="24" spans="2:11">
      <c r="B24" s="6" t="s">
        <v>13</v>
      </c>
      <c r="C24" s="12">
        <f>'Fiddler Crab1'!F29</f>
        <v>1.24E-3</v>
      </c>
      <c r="D24" s="12">
        <f>'Fiddler Crab1'!G29</f>
        <v>1.24E-3</v>
      </c>
      <c r="E24" s="184">
        <f>'Fiddler Crab1'!H29</f>
        <v>0.09</v>
      </c>
      <c r="F24" s="184">
        <f>'Fiddler Crab1'!J29</f>
        <v>0.1</v>
      </c>
      <c r="G24" s="184"/>
      <c r="H24" s="184"/>
      <c r="I24" s="184">
        <f>'Fiddler Crab1'!K29</f>
        <v>5.0000000000000001E-3</v>
      </c>
      <c r="J24" s="184">
        <f>'Fiddler Crab1'!L29</f>
        <v>0.31</v>
      </c>
      <c r="K24" s="184">
        <f>'Fiddler Crab1'!M29</f>
        <v>8.0000000000000002E-3</v>
      </c>
    </row>
    <row r="25" spans="2:11">
      <c r="B25" s="6" t="s">
        <v>14</v>
      </c>
      <c r="C25" s="12">
        <f>'Fiddler Crab1'!F30</f>
        <v>2.1307599999999999E-2</v>
      </c>
      <c r="D25" s="12">
        <f>'Fiddler Crab1'!G30</f>
        <v>2.1307599999999999E-2</v>
      </c>
      <c r="E25" s="184">
        <f>'Fiddler Crab1'!H30</f>
        <v>0.122</v>
      </c>
      <c r="F25" s="184">
        <f>'Fiddler Crab1'!J30</f>
        <v>0.1</v>
      </c>
      <c r="G25" s="184"/>
      <c r="H25" s="184"/>
      <c r="I25" s="184">
        <f>'Fiddler Crab1'!K30</f>
        <v>7.0710678119999995E-2</v>
      </c>
      <c r="J25" s="184">
        <f>'Fiddler Crab1'!L30</f>
        <v>1.1087</v>
      </c>
      <c r="K25" s="184">
        <f>'Fiddler Crab1'!M30</f>
        <v>2.5999999999999999E-2</v>
      </c>
    </row>
    <row r="26" spans="2:11">
      <c r="B26" s="6" t="s">
        <v>15</v>
      </c>
      <c r="C26" s="6">
        <f>'Fiddler Crab1'!F31</f>
        <v>21</v>
      </c>
      <c r="D26" s="6">
        <f>'Fiddler Crab1'!G31</f>
        <v>21</v>
      </c>
      <c r="E26" s="184">
        <f>'Fiddler Crab1'!H31</f>
        <v>21</v>
      </c>
      <c r="F26" s="184">
        <f>'Fiddler Crab1'!J31</f>
        <v>21</v>
      </c>
      <c r="G26" s="184"/>
      <c r="H26" s="184"/>
      <c r="I26" s="184">
        <f>'Fiddler Crab1'!K31</f>
        <v>21</v>
      </c>
      <c r="J26" s="184">
        <f>'Fiddler Crab1'!L31</f>
        <v>21</v>
      </c>
      <c r="K26" s="184">
        <f>'Fiddler Crab1'!M31</f>
        <v>21</v>
      </c>
    </row>
    <row r="27" spans="2:11">
      <c r="B27" s="6" t="s">
        <v>20</v>
      </c>
      <c r="C27" s="6">
        <f>COUNTIF('Fiddler Crab1'!F5:F25,"&gt;=0.5")</f>
        <v>0</v>
      </c>
      <c r="D27" s="6">
        <f>COUNTIF('Fiddler Crab1'!G5:G25,"&gt;=0.25')")</f>
        <v>0</v>
      </c>
      <c r="E27" s="13">
        <f>COUNTIF('Fiddler Crab1'!H5:H25,"&gt;=12')")</f>
        <v>0</v>
      </c>
      <c r="F27" s="13">
        <f>COUNTIF('Fiddler Crab1'!J5:J25,"&gt;=0.3')")</f>
        <v>0</v>
      </c>
      <c r="G27" s="13"/>
      <c r="H27" s="13"/>
      <c r="I27" s="13"/>
      <c r="J27" s="13">
        <f>COUNTIF('Fiddler Crab1'!L5:L25,"&gt;=0.3')")</f>
        <v>0</v>
      </c>
      <c r="K27" s="13">
        <f>COUNTIF('Fiddler Crab1'!M5:M25,"&gt;=76')")</f>
        <v>0</v>
      </c>
    </row>
    <row r="28" spans="2:11">
      <c r="B28" s="6" t="s">
        <v>21</v>
      </c>
      <c r="C28" s="6">
        <f t="shared" ref="C28:F28" si="3">C27/C26*100</f>
        <v>0</v>
      </c>
      <c r="D28" s="6">
        <f t="shared" si="3"/>
        <v>0</v>
      </c>
      <c r="E28" s="6">
        <f t="shared" si="3"/>
        <v>0</v>
      </c>
      <c r="F28" s="6">
        <f t="shared" si="3"/>
        <v>0</v>
      </c>
      <c r="J28" s="6">
        <f t="shared" ref="J28:K28" si="4">J27/J26*100</f>
        <v>0</v>
      </c>
      <c r="K28" s="6">
        <f t="shared" si="4"/>
        <v>0</v>
      </c>
    </row>
    <row r="31" spans="2:11">
      <c r="B31" s="14" t="s">
        <v>23</v>
      </c>
    </row>
    <row r="32" spans="2:11">
      <c r="C32" s="15"/>
      <c r="D32" s="15"/>
      <c r="E32" s="15"/>
      <c r="F32" s="15"/>
      <c r="G32" s="15"/>
      <c r="H32" s="15"/>
      <c r="I32" s="15"/>
      <c r="J32" s="15"/>
      <c r="K32" s="16"/>
    </row>
    <row r="33" spans="1:6">
      <c r="A33" s="17" t="s">
        <v>24</v>
      </c>
      <c r="B33" s="18" t="s">
        <v>25</v>
      </c>
      <c r="C33" s="19" t="s">
        <v>26</v>
      </c>
      <c r="D33" s="20" t="s">
        <v>27</v>
      </c>
      <c r="E33" s="8" t="s">
        <v>28</v>
      </c>
    </row>
    <row r="34" spans="1:6">
      <c r="B34" s="21" t="s">
        <v>29</v>
      </c>
      <c r="C34" s="22" t="s">
        <v>30</v>
      </c>
      <c r="D34" s="22" t="s">
        <v>30</v>
      </c>
      <c r="E34" s="156" t="s">
        <v>31</v>
      </c>
    </row>
    <row r="35" spans="1:6">
      <c r="A35" s="23" t="s">
        <v>32</v>
      </c>
      <c r="B35" s="24" t="s">
        <v>2</v>
      </c>
      <c r="C35" s="25">
        <v>0.13</v>
      </c>
      <c r="D35" s="25">
        <v>0.7</v>
      </c>
      <c r="E35" s="185"/>
    </row>
    <row r="36" spans="1:6">
      <c r="B36" s="24" t="s">
        <v>3</v>
      </c>
      <c r="C36" s="26"/>
      <c r="D36" s="26"/>
      <c r="E36" s="185"/>
    </row>
    <row r="37" spans="1:6">
      <c r="A37" s="23" t="s">
        <v>33</v>
      </c>
      <c r="B37" s="24" t="s">
        <v>4</v>
      </c>
      <c r="C37" s="27">
        <v>52.3</v>
      </c>
      <c r="D37" s="27">
        <v>160</v>
      </c>
      <c r="E37" s="185"/>
    </row>
    <row r="38" spans="1:6">
      <c r="A38" s="23" t="s">
        <v>34</v>
      </c>
      <c r="B38" s="24" t="s">
        <v>5</v>
      </c>
      <c r="C38" s="26">
        <v>30.2</v>
      </c>
      <c r="D38" s="26">
        <v>112</v>
      </c>
      <c r="E38" s="185"/>
    </row>
    <row r="39" spans="1:6">
      <c r="A39" s="23" t="s">
        <v>35</v>
      </c>
      <c r="B39" s="24" t="s">
        <v>6</v>
      </c>
      <c r="C39" s="27">
        <v>18.7</v>
      </c>
      <c r="D39" s="27">
        <v>108</v>
      </c>
      <c r="E39" s="160" t="s">
        <v>36</v>
      </c>
    </row>
    <row r="40" spans="1:6">
      <c r="B40" s="24" t="s">
        <v>7</v>
      </c>
      <c r="C40" s="26"/>
      <c r="D40" s="26"/>
      <c r="E40" s="186"/>
    </row>
    <row r="41" spans="1:6">
      <c r="A41" s="23" t="s">
        <v>37</v>
      </c>
      <c r="B41" s="24" t="s">
        <v>8</v>
      </c>
      <c r="C41" s="26">
        <v>0.7</v>
      </c>
      <c r="D41" s="26">
        <v>4.2</v>
      </c>
      <c r="E41" s="186"/>
    </row>
    <row r="42" spans="1:6">
      <c r="A42" s="23" t="s">
        <v>38</v>
      </c>
      <c r="B42" s="24" t="s">
        <v>9</v>
      </c>
      <c r="C42" s="27">
        <v>7.24</v>
      </c>
      <c r="D42" s="27">
        <v>41.6</v>
      </c>
      <c r="E42" s="186"/>
    </row>
    <row r="43" spans="1:6">
      <c r="A43" s="23" t="s">
        <v>38</v>
      </c>
      <c r="B43" s="24" t="s">
        <v>10</v>
      </c>
      <c r="C43" s="27">
        <v>7.24</v>
      </c>
      <c r="D43" s="27">
        <v>41.6</v>
      </c>
      <c r="E43" s="186"/>
    </row>
    <row r="45" spans="1:6">
      <c r="B45" s="28" t="s">
        <v>39</v>
      </c>
      <c r="C45" s="19" t="s">
        <v>40</v>
      </c>
      <c r="D45" s="19" t="s">
        <v>41</v>
      </c>
      <c r="E45" s="29" t="s">
        <v>42</v>
      </c>
      <c r="F45" s="30" t="s">
        <v>43</v>
      </c>
    </row>
    <row r="46" spans="1:6">
      <c r="B46" s="22" t="s">
        <v>44</v>
      </c>
      <c r="C46" s="22" t="s">
        <v>30</v>
      </c>
      <c r="D46" s="22" t="s">
        <v>30</v>
      </c>
      <c r="E46" s="31" t="s">
        <v>30</v>
      </c>
      <c r="F46" s="32"/>
    </row>
    <row r="47" spans="1:6">
      <c r="B47" s="33"/>
      <c r="C47" s="34"/>
      <c r="D47" s="34"/>
      <c r="E47" s="35"/>
      <c r="F47" s="36"/>
    </row>
    <row r="48" spans="1:6">
      <c r="A48" s="187" t="s">
        <v>45</v>
      </c>
      <c r="B48" s="24" t="s">
        <v>2</v>
      </c>
      <c r="C48" s="26" t="s">
        <v>46</v>
      </c>
      <c r="D48" s="26" t="s">
        <v>47</v>
      </c>
      <c r="E48" s="26" t="s">
        <v>47</v>
      </c>
      <c r="F48" s="156" t="s">
        <v>48</v>
      </c>
    </row>
    <row r="49" spans="1:8">
      <c r="A49" s="188"/>
      <c r="B49" s="24" t="s">
        <v>3</v>
      </c>
      <c r="C49" s="26"/>
      <c r="D49" s="26"/>
      <c r="E49" s="26"/>
      <c r="F49" s="185"/>
    </row>
    <row r="50" spans="1:8" ht="19.5" customHeight="1">
      <c r="A50" s="188"/>
      <c r="B50" s="24" t="s">
        <v>4</v>
      </c>
      <c r="C50" s="37" t="s">
        <v>49</v>
      </c>
      <c r="D50" s="27" t="s">
        <v>50</v>
      </c>
      <c r="E50" s="27" t="s">
        <v>51</v>
      </c>
      <c r="F50" s="189"/>
    </row>
    <row r="51" spans="1:8">
      <c r="A51" s="188"/>
      <c r="B51" s="24" t="s">
        <v>5</v>
      </c>
      <c r="C51" s="37" t="s">
        <v>52</v>
      </c>
      <c r="D51" s="27" t="s">
        <v>53</v>
      </c>
      <c r="E51" s="27" t="s">
        <v>54</v>
      </c>
      <c r="F51" s="156" t="s">
        <v>55</v>
      </c>
    </row>
    <row r="52" spans="1:8">
      <c r="A52" s="188"/>
      <c r="B52" s="24" t="s">
        <v>6</v>
      </c>
      <c r="C52" s="37" t="s">
        <v>49</v>
      </c>
      <c r="D52" s="27" t="s">
        <v>56</v>
      </c>
      <c r="E52" s="27" t="s">
        <v>57</v>
      </c>
      <c r="F52" s="185"/>
    </row>
    <row r="53" spans="1:8">
      <c r="A53" s="188"/>
      <c r="B53" s="24" t="s">
        <v>7</v>
      </c>
      <c r="C53" s="37" t="s">
        <v>58</v>
      </c>
      <c r="D53" s="37" t="s">
        <v>59</v>
      </c>
      <c r="E53" s="37" t="s">
        <v>60</v>
      </c>
      <c r="F53" s="189"/>
    </row>
    <row r="54" spans="1:8">
      <c r="A54" s="188"/>
      <c r="B54" s="24" t="s">
        <v>8</v>
      </c>
      <c r="C54" s="26"/>
      <c r="D54" s="26"/>
      <c r="E54" s="27" t="s">
        <v>61</v>
      </c>
      <c r="F54" s="156" t="s">
        <v>62</v>
      </c>
    </row>
    <row r="55" spans="1:8">
      <c r="A55" s="188"/>
      <c r="B55" s="24" t="s">
        <v>9</v>
      </c>
      <c r="C55" s="37" t="s">
        <v>63</v>
      </c>
      <c r="D55" s="38">
        <v>44993</v>
      </c>
      <c r="E55" s="27" t="s">
        <v>64</v>
      </c>
      <c r="F55" s="185"/>
    </row>
    <row r="56" spans="1:8">
      <c r="A56" s="188"/>
      <c r="B56" s="24" t="s">
        <v>10</v>
      </c>
      <c r="C56" s="37" t="s">
        <v>63</v>
      </c>
      <c r="D56" s="38">
        <v>44993</v>
      </c>
      <c r="E56" s="27" t="s">
        <v>64</v>
      </c>
      <c r="F56" s="189"/>
    </row>
    <row r="58" spans="1:8">
      <c r="B58" s="39" t="s">
        <v>65</v>
      </c>
      <c r="C58" s="39" t="s">
        <v>66</v>
      </c>
      <c r="D58" s="39" t="s">
        <v>67</v>
      </c>
      <c r="E58" s="39" t="s">
        <v>68</v>
      </c>
      <c r="F58" s="39" t="s">
        <v>69</v>
      </c>
      <c r="G58" s="39" t="s">
        <v>70</v>
      </c>
      <c r="H58" s="40" t="s">
        <v>71</v>
      </c>
    </row>
    <row r="59" spans="1:8">
      <c r="B59" s="22" t="s">
        <v>72</v>
      </c>
      <c r="C59" s="22" t="s">
        <v>30</v>
      </c>
      <c r="D59" s="22" t="s">
        <v>30</v>
      </c>
      <c r="E59" s="22" t="s">
        <v>30</v>
      </c>
      <c r="F59" s="22" t="s">
        <v>30</v>
      </c>
      <c r="G59" s="22" t="s">
        <v>30</v>
      </c>
      <c r="H59" s="41"/>
    </row>
    <row r="60" spans="1:8">
      <c r="B60" s="42"/>
      <c r="C60" s="8"/>
      <c r="D60" s="8"/>
      <c r="E60" s="8"/>
      <c r="F60" s="8"/>
      <c r="G60" s="8"/>
      <c r="H60" s="156" t="s">
        <v>73</v>
      </c>
    </row>
    <row r="61" spans="1:8">
      <c r="A61" s="190" t="s">
        <v>74</v>
      </c>
      <c r="B61" s="24" t="s">
        <v>2</v>
      </c>
      <c r="C61" s="26">
        <v>0.13</v>
      </c>
      <c r="D61" s="26">
        <v>0.15</v>
      </c>
      <c r="E61" s="26">
        <v>0.69</v>
      </c>
      <c r="F61" s="26">
        <v>0.71</v>
      </c>
      <c r="G61" s="26">
        <v>0.41</v>
      </c>
      <c r="H61" s="189"/>
    </row>
    <row r="62" spans="1:8">
      <c r="A62" s="185"/>
      <c r="B62" s="24" t="s">
        <v>3</v>
      </c>
      <c r="C62" s="26"/>
      <c r="D62" s="26"/>
      <c r="E62" s="26"/>
      <c r="F62" s="26"/>
      <c r="G62" s="26"/>
      <c r="H62" s="156" t="s">
        <v>75</v>
      </c>
    </row>
    <row r="63" spans="1:8">
      <c r="A63" s="185"/>
      <c r="B63" s="24" t="s">
        <v>4</v>
      </c>
      <c r="C63" s="26">
        <v>52.3</v>
      </c>
      <c r="D63" s="43">
        <v>81</v>
      </c>
      <c r="E63" s="43">
        <v>160</v>
      </c>
      <c r="F63" s="43">
        <v>370</v>
      </c>
      <c r="G63" s="43">
        <v>62</v>
      </c>
      <c r="H63" s="189"/>
    </row>
    <row r="64" spans="1:8">
      <c r="A64" s="185"/>
      <c r="B64" s="24" t="s">
        <v>5</v>
      </c>
      <c r="C64" s="26">
        <v>30.2</v>
      </c>
      <c r="D64" s="43">
        <v>46.7</v>
      </c>
      <c r="E64" s="43">
        <v>112</v>
      </c>
      <c r="F64" s="43">
        <v>218</v>
      </c>
      <c r="G64" s="43">
        <v>400</v>
      </c>
      <c r="H64" s="156" t="s">
        <v>76</v>
      </c>
    </row>
    <row r="65" spans="1:8">
      <c r="A65" s="185"/>
      <c r="B65" s="24" t="s">
        <v>6</v>
      </c>
      <c r="C65" s="26">
        <v>18.7</v>
      </c>
      <c r="D65" s="43">
        <v>34</v>
      </c>
      <c r="E65" s="43">
        <v>108</v>
      </c>
      <c r="F65" s="43">
        <v>270</v>
      </c>
      <c r="G65" s="43">
        <v>390</v>
      </c>
      <c r="H65" s="189"/>
    </row>
    <row r="66" spans="1:8">
      <c r="A66" s="185"/>
      <c r="B66" s="24" t="s">
        <v>7</v>
      </c>
      <c r="C66" s="26"/>
      <c r="D66" s="26"/>
      <c r="E66" s="26"/>
      <c r="F66" s="26"/>
      <c r="G66" s="26"/>
      <c r="H66" s="156" t="s">
        <v>77</v>
      </c>
    </row>
    <row r="67" spans="1:8">
      <c r="A67" s="185"/>
      <c r="B67" s="24" t="s">
        <v>8</v>
      </c>
      <c r="C67" s="26">
        <v>0.68</v>
      </c>
      <c r="D67" s="43">
        <v>1.2</v>
      </c>
      <c r="E67" s="43">
        <v>4.2</v>
      </c>
      <c r="F67" s="43">
        <v>9.6</v>
      </c>
      <c r="G67" s="43">
        <v>3</v>
      </c>
      <c r="H67" s="189"/>
    </row>
    <row r="68" spans="1:8">
      <c r="A68" s="185"/>
      <c r="B68" s="24" t="s">
        <v>9</v>
      </c>
      <c r="C68" s="26">
        <v>7.24</v>
      </c>
      <c r="D68" s="26">
        <v>8.1999999999999993</v>
      </c>
      <c r="E68" s="26">
        <v>41.6</v>
      </c>
      <c r="F68" s="26">
        <v>70</v>
      </c>
      <c r="G68" s="26">
        <v>35</v>
      </c>
      <c r="H68" s="156" t="s">
        <v>78</v>
      </c>
    </row>
    <row r="69" spans="1:8">
      <c r="A69" s="189"/>
      <c r="B69" s="24" t="s">
        <v>10</v>
      </c>
      <c r="C69" s="26">
        <v>7.24</v>
      </c>
      <c r="D69" s="26">
        <v>8.1999999999999993</v>
      </c>
      <c r="E69" s="26">
        <v>41.6</v>
      </c>
      <c r="F69" s="26">
        <v>70</v>
      </c>
      <c r="G69" s="26">
        <v>35</v>
      </c>
      <c r="H69" s="189"/>
    </row>
    <row r="71" spans="1:8">
      <c r="B71" s="44" t="s">
        <v>79</v>
      </c>
      <c r="C71" s="19" t="s">
        <v>80</v>
      </c>
      <c r="D71" s="19" t="s">
        <v>81</v>
      </c>
      <c r="E71" s="30" t="s">
        <v>43</v>
      </c>
    </row>
    <row r="72" spans="1:8">
      <c r="B72" s="45" t="s">
        <v>82</v>
      </c>
      <c r="C72" s="22" t="s">
        <v>30</v>
      </c>
      <c r="D72" s="22" t="s">
        <v>30</v>
      </c>
      <c r="E72" s="25"/>
    </row>
    <row r="73" spans="1:8">
      <c r="B73" s="46"/>
      <c r="C73" s="47"/>
      <c r="D73" s="47"/>
      <c r="E73" s="48"/>
    </row>
    <row r="74" spans="1:8">
      <c r="A74" s="23" t="s">
        <v>83</v>
      </c>
      <c r="B74" s="24" t="s">
        <v>2</v>
      </c>
      <c r="C74" s="49">
        <v>0.15</v>
      </c>
      <c r="D74" s="49">
        <v>1</v>
      </c>
      <c r="E74" s="157" t="s">
        <v>84</v>
      </c>
    </row>
    <row r="75" spans="1:8">
      <c r="B75" s="24" t="s">
        <v>3</v>
      </c>
      <c r="C75" s="26"/>
      <c r="D75" s="26"/>
      <c r="E75" s="185"/>
    </row>
    <row r="76" spans="1:8">
      <c r="B76" s="24" t="s">
        <v>4</v>
      </c>
      <c r="C76" s="49">
        <v>80</v>
      </c>
      <c r="D76" s="49">
        <v>370</v>
      </c>
      <c r="E76" s="185"/>
    </row>
    <row r="77" spans="1:8">
      <c r="B77" s="24" t="s">
        <v>5</v>
      </c>
      <c r="C77" s="49">
        <v>50</v>
      </c>
      <c r="D77" s="49">
        <v>220</v>
      </c>
      <c r="E77" s="189"/>
    </row>
    <row r="78" spans="1:8">
      <c r="B78" s="24" t="s">
        <v>6</v>
      </c>
      <c r="C78" s="49">
        <v>65</v>
      </c>
      <c r="D78" s="49">
        <v>270</v>
      </c>
      <c r="E78" s="158" t="s">
        <v>85</v>
      </c>
    </row>
    <row r="79" spans="1:8">
      <c r="B79" s="24" t="s">
        <v>7</v>
      </c>
      <c r="C79" s="26"/>
      <c r="D79" s="26"/>
      <c r="E79" s="185"/>
    </row>
    <row r="80" spans="1:8">
      <c r="B80" s="24" t="s">
        <v>8</v>
      </c>
      <c r="C80" s="49">
        <v>1.5</v>
      </c>
      <c r="D80" s="49">
        <v>10</v>
      </c>
      <c r="E80" s="185"/>
    </row>
    <row r="81" spans="2:6">
      <c r="B81" s="24" t="s">
        <v>9</v>
      </c>
      <c r="C81" s="49">
        <v>20</v>
      </c>
      <c r="D81" s="49">
        <v>70</v>
      </c>
      <c r="E81" s="185"/>
    </row>
    <row r="82" spans="2:6">
      <c r="B82" s="24" t="s">
        <v>10</v>
      </c>
      <c r="C82" s="49">
        <v>20</v>
      </c>
      <c r="D82" s="49">
        <v>70</v>
      </c>
      <c r="E82" s="189"/>
    </row>
    <row r="84" spans="2:6">
      <c r="B84" s="14" t="s">
        <v>86</v>
      </c>
    </row>
    <row r="86" spans="2:6">
      <c r="B86" s="37" t="s">
        <v>87</v>
      </c>
      <c r="C86" s="50" t="s">
        <v>88</v>
      </c>
      <c r="D86" s="50" t="s">
        <v>89</v>
      </c>
      <c r="E86" s="50" t="s">
        <v>90</v>
      </c>
      <c r="F86" s="50" t="s">
        <v>91</v>
      </c>
    </row>
    <row r="87" spans="2:6">
      <c r="B87" s="51" t="s">
        <v>2</v>
      </c>
      <c r="C87" s="52">
        <v>1</v>
      </c>
      <c r="D87" s="53"/>
      <c r="E87" s="52" t="s">
        <v>92</v>
      </c>
      <c r="F87" s="53"/>
    </row>
    <row r="88" spans="2:6">
      <c r="B88" s="51" t="s">
        <v>3</v>
      </c>
      <c r="C88" s="53"/>
      <c r="D88" s="52" t="s">
        <v>93</v>
      </c>
      <c r="E88" s="52">
        <v>0.25</v>
      </c>
      <c r="F88" s="52">
        <v>1</v>
      </c>
    </row>
    <row r="89" spans="2:6">
      <c r="B89" s="51" t="s">
        <v>4</v>
      </c>
      <c r="C89" s="53"/>
      <c r="D89" s="53"/>
      <c r="E89" s="52">
        <v>12</v>
      </c>
      <c r="F89" s="52" t="s">
        <v>94</v>
      </c>
    </row>
    <row r="90" spans="2:6">
      <c r="B90" s="51" t="s">
        <v>5</v>
      </c>
      <c r="C90" s="52">
        <v>0.5</v>
      </c>
      <c r="D90" s="52">
        <v>0.3</v>
      </c>
      <c r="E90" s="52" t="s">
        <v>95</v>
      </c>
      <c r="F90" s="52" t="s">
        <v>96</v>
      </c>
    </row>
    <row r="91" spans="2:6">
      <c r="B91" s="51" t="s">
        <v>6</v>
      </c>
      <c r="C91" s="53"/>
      <c r="D91" s="53"/>
      <c r="E91" s="53"/>
      <c r="F91" s="53"/>
    </row>
    <row r="92" spans="2:6">
      <c r="B92" s="51" t="s">
        <v>7</v>
      </c>
      <c r="C92" s="53"/>
      <c r="D92" s="53"/>
      <c r="E92" s="53"/>
      <c r="F92" s="53"/>
    </row>
    <row r="93" spans="2:6">
      <c r="B93" s="51" t="s">
        <v>8</v>
      </c>
      <c r="C93" s="52">
        <v>0.5</v>
      </c>
      <c r="D93" s="52">
        <v>2</v>
      </c>
      <c r="E93" s="52" t="s">
        <v>95</v>
      </c>
      <c r="F93" s="52" t="s">
        <v>97</v>
      </c>
    </row>
    <row r="94" spans="2:6">
      <c r="B94" s="51" t="s">
        <v>9</v>
      </c>
      <c r="C94" s="53"/>
      <c r="D94" s="53"/>
      <c r="E94" s="52" t="s">
        <v>98</v>
      </c>
      <c r="F94" s="52" t="s">
        <v>98</v>
      </c>
    </row>
    <row r="96" spans="2:6">
      <c r="B96" s="30" t="s">
        <v>43</v>
      </c>
      <c r="C96" s="159"/>
      <c r="D96" s="156" t="s">
        <v>99</v>
      </c>
      <c r="E96" s="156" t="s">
        <v>100</v>
      </c>
      <c r="F96" s="156" t="s">
        <v>101</v>
      </c>
    </row>
    <row r="97" spans="2:6">
      <c r="B97" s="54"/>
      <c r="C97" s="185"/>
      <c r="D97" s="185"/>
      <c r="E97" s="185"/>
      <c r="F97" s="185"/>
    </row>
    <row r="98" spans="2:6">
      <c r="B98" s="54"/>
      <c r="C98" s="185"/>
      <c r="D98" s="185"/>
      <c r="E98" s="185"/>
      <c r="F98" s="185"/>
    </row>
    <row r="99" spans="2:6">
      <c r="B99" s="25"/>
      <c r="C99" s="189"/>
      <c r="D99" s="189"/>
      <c r="E99" s="189"/>
      <c r="F99" s="189"/>
    </row>
    <row r="100" spans="2:6">
      <c r="B100" s="8" t="s">
        <v>102</v>
      </c>
      <c r="C100" s="191" t="s">
        <v>103</v>
      </c>
      <c r="D100" s="191" t="s">
        <v>104</v>
      </c>
      <c r="E100" s="191" t="s">
        <v>105</v>
      </c>
      <c r="F100" s="191" t="s">
        <v>106</v>
      </c>
    </row>
    <row r="101" spans="2:6">
      <c r="B101" s="8"/>
      <c r="C101" s="8"/>
      <c r="D101" s="8"/>
      <c r="E101" s="191" t="s">
        <v>107</v>
      </c>
      <c r="F101" s="8"/>
    </row>
  </sheetData>
  <mergeCells count="18">
    <mergeCell ref="F96:F99"/>
    <mergeCell ref="E34:E38"/>
    <mergeCell ref="E39:E43"/>
    <mergeCell ref="A48:A56"/>
    <mergeCell ref="F48:F50"/>
    <mergeCell ref="F51:F53"/>
    <mergeCell ref="F54:F56"/>
    <mergeCell ref="A61:A69"/>
    <mergeCell ref="E74:E77"/>
    <mergeCell ref="E78:E82"/>
    <mergeCell ref="C96:C99"/>
    <mergeCell ref="D96:D99"/>
    <mergeCell ref="E96:E99"/>
    <mergeCell ref="H60:H61"/>
    <mergeCell ref="H62:H63"/>
    <mergeCell ref="H64:H65"/>
    <mergeCell ref="H66:H67"/>
    <mergeCell ref="H68:H69"/>
  </mergeCells>
  <conditionalFormatting sqref="C22:D25 E22:K27">
    <cfRule type="notContainsBlanks" dxfId="0" priority="1">
      <formula>LEN(TRIM(C22))&gt;0</formula>
    </cfRule>
  </conditionalFormatting>
  <hyperlinks>
    <hyperlink ref="A35" r:id="rId1" xr:uid="{00000000-0004-0000-0000-000000000000}"/>
    <hyperlink ref="A37" r:id="rId2" xr:uid="{00000000-0004-0000-0000-000001000000}"/>
    <hyperlink ref="A38" r:id="rId3" xr:uid="{00000000-0004-0000-0000-000002000000}"/>
    <hyperlink ref="A39" r:id="rId4" xr:uid="{00000000-0004-0000-0000-000003000000}"/>
    <hyperlink ref="A41" r:id="rId5" xr:uid="{00000000-0004-0000-0000-000004000000}"/>
    <hyperlink ref="A42" r:id="rId6" xr:uid="{00000000-0004-0000-0000-000005000000}"/>
    <hyperlink ref="A43" r:id="rId7" xr:uid="{00000000-0004-0000-0000-000006000000}"/>
    <hyperlink ref="A48" r:id="rId8" xr:uid="{00000000-0004-0000-0000-000007000000}"/>
    <hyperlink ref="A61" r:id="rId9" xr:uid="{00000000-0004-0000-0000-000008000000}"/>
    <hyperlink ref="A74" r:id="rId10" xr:uid="{00000000-0004-0000-0000-000009000000}"/>
    <hyperlink ref="C100" r:id="rId11" xr:uid="{00000000-0004-0000-0000-00000A000000}"/>
    <hyperlink ref="D100" r:id="rId12" xr:uid="{00000000-0004-0000-0000-00000B000000}"/>
    <hyperlink ref="E100" r:id="rId13" xr:uid="{00000000-0004-0000-0000-00000C000000}"/>
    <hyperlink ref="F100" r:id="rId14" xr:uid="{00000000-0004-0000-0000-00000D000000}"/>
    <hyperlink ref="E101" r:id="rId15" xr:uid="{00000000-0004-0000-0000-00000E000000}"/>
  </hyperlinks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B2:J25"/>
  <sheetViews>
    <sheetView workbookViewId="0"/>
  </sheetViews>
  <sheetFormatPr defaultColWidth="12.5703125" defaultRowHeight="15.75" customHeight="1"/>
  <sheetData>
    <row r="2" spans="2:10">
      <c r="B2" s="167" t="s">
        <v>191</v>
      </c>
      <c r="C2" s="195"/>
      <c r="D2" s="195"/>
      <c r="E2" s="195"/>
      <c r="F2" s="195"/>
      <c r="G2" s="195"/>
      <c r="H2" s="195"/>
      <c r="I2" s="195"/>
      <c r="J2" s="192"/>
    </row>
    <row r="3" spans="2:10">
      <c r="B3" s="142"/>
      <c r="C3" s="99"/>
      <c r="D3" s="162" t="s">
        <v>109</v>
      </c>
      <c r="E3" s="193"/>
      <c r="F3" s="193"/>
      <c r="G3" s="193"/>
      <c r="H3" s="193"/>
      <c r="I3" s="193"/>
      <c r="J3" s="194"/>
    </row>
    <row r="4" spans="2:10">
      <c r="B4" s="55" t="s">
        <v>192</v>
      </c>
      <c r="C4" s="55" t="s">
        <v>198</v>
      </c>
      <c r="D4" s="55" t="s">
        <v>2</v>
      </c>
      <c r="E4" s="11" t="s">
        <v>3</v>
      </c>
      <c r="F4" s="55" t="s">
        <v>4</v>
      </c>
      <c r="G4" s="55" t="s">
        <v>5</v>
      </c>
      <c r="H4" s="55" t="s">
        <v>19</v>
      </c>
      <c r="I4" s="55" t="s">
        <v>8</v>
      </c>
      <c r="J4" s="55" t="s">
        <v>9</v>
      </c>
    </row>
    <row r="5" spans="2:10">
      <c r="B5" s="181">
        <v>1</v>
      </c>
      <c r="C5" s="151">
        <v>1</v>
      </c>
      <c r="D5" s="123">
        <v>2.9504200000000001E-2</v>
      </c>
      <c r="E5" s="152">
        <v>2.5068099999999999E-2</v>
      </c>
      <c r="F5" s="151"/>
      <c r="G5" s="151"/>
      <c r="H5" s="151"/>
      <c r="I5" s="151"/>
      <c r="J5" s="151"/>
    </row>
    <row r="6" spans="2:10">
      <c r="B6" s="189"/>
      <c r="C6" s="151">
        <v>2</v>
      </c>
      <c r="D6" s="127">
        <v>2.8817099999999998E-2</v>
      </c>
      <c r="E6" s="152">
        <v>2.1230486685032138E-2</v>
      </c>
      <c r="F6" s="151"/>
      <c r="G6" s="151"/>
      <c r="H6" s="151"/>
      <c r="I6" s="151"/>
      <c r="J6" s="151"/>
    </row>
    <row r="7" spans="2:10">
      <c r="B7" s="181">
        <v>2</v>
      </c>
      <c r="C7" s="151">
        <v>1</v>
      </c>
      <c r="D7" s="123">
        <v>3.9790600000000002E-2</v>
      </c>
      <c r="E7" s="152">
        <v>3.2263273125342086E-2</v>
      </c>
      <c r="F7" s="151"/>
      <c r="G7" s="151"/>
      <c r="H7" s="151"/>
      <c r="I7" s="151"/>
      <c r="J7" s="151"/>
    </row>
    <row r="8" spans="2:10">
      <c r="B8" s="189"/>
      <c r="C8" s="151">
        <v>2</v>
      </c>
      <c r="D8" s="127">
        <v>4.0142700000000003E-2</v>
      </c>
      <c r="E8" s="152">
        <v>3.0593869731800765E-2</v>
      </c>
      <c r="F8" s="151"/>
      <c r="G8" s="151"/>
      <c r="H8" s="151"/>
      <c r="I8" s="151"/>
      <c r="J8" s="151"/>
    </row>
    <row r="11" spans="2:10">
      <c r="B11" s="167" t="s">
        <v>193</v>
      </c>
      <c r="C11" s="195"/>
      <c r="D11" s="195"/>
      <c r="E11" s="195"/>
      <c r="F11" s="195"/>
      <c r="G11" s="195"/>
      <c r="H11" s="195"/>
      <c r="I11" s="195"/>
      <c r="J11" s="192"/>
    </row>
    <row r="12" spans="2:10">
      <c r="B12" s="142"/>
      <c r="C12" s="99"/>
      <c r="D12" s="162" t="s">
        <v>109</v>
      </c>
      <c r="E12" s="193"/>
      <c r="F12" s="193"/>
      <c r="G12" s="193"/>
      <c r="H12" s="193"/>
      <c r="I12" s="193"/>
      <c r="J12" s="194"/>
    </row>
    <row r="13" spans="2:10">
      <c r="B13" s="55" t="s">
        <v>192</v>
      </c>
      <c r="C13" s="55" t="s">
        <v>198</v>
      </c>
      <c r="D13" s="55" t="s">
        <v>2</v>
      </c>
      <c r="E13" s="11" t="s">
        <v>3</v>
      </c>
      <c r="F13" s="55" t="s">
        <v>4</v>
      </c>
      <c r="G13" s="55" t="s">
        <v>5</v>
      </c>
      <c r="H13" s="55" t="s">
        <v>19</v>
      </c>
      <c r="I13" s="55" t="s">
        <v>8</v>
      </c>
      <c r="J13" s="55" t="s">
        <v>9</v>
      </c>
    </row>
    <row r="14" spans="2:10">
      <c r="B14" s="181">
        <v>3</v>
      </c>
      <c r="C14" s="151">
        <v>1</v>
      </c>
      <c r="D14" s="123">
        <v>4.2688799999999999E-2</v>
      </c>
      <c r="E14" s="152">
        <v>3.0177514792899412E-2</v>
      </c>
      <c r="F14" s="151"/>
      <c r="G14" s="151"/>
      <c r="H14" s="151"/>
      <c r="I14" s="151"/>
      <c r="J14" s="151"/>
    </row>
    <row r="15" spans="2:10">
      <c r="B15" s="189"/>
      <c r="C15" s="151">
        <v>2</v>
      </c>
      <c r="D15" s="127">
        <v>4.2673900000000001E-2</v>
      </c>
      <c r="E15" s="152">
        <v>2.2779291553133515E-2</v>
      </c>
      <c r="F15" s="151"/>
      <c r="G15" s="151"/>
      <c r="H15" s="151"/>
      <c r="I15" s="151"/>
      <c r="J15" s="151"/>
    </row>
    <row r="16" spans="2:10">
      <c r="B16" s="181">
        <v>4</v>
      </c>
      <c r="C16" s="151">
        <v>1</v>
      </c>
      <c r="D16" s="123">
        <v>4.5864799999999997E-2</v>
      </c>
      <c r="E16" s="152">
        <v>2.1689373297002726E-2</v>
      </c>
      <c r="F16" s="151"/>
      <c r="G16" s="151"/>
      <c r="H16" s="151"/>
      <c r="I16" s="151"/>
      <c r="J16" s="151"/>
    </row>
    <row r="17" spans="2:10">
      <c r="B17" s="189"/>
      <c r="C17" s="151">
        <v>2</v>
      </c>
      <c r="D17" s="127">
        <v>5.4819199999999998E-2</v>
      </c>
      <c r="E17" s="152">
        <v>1.8873751135331514E-2</v>
      </c>
      <c r="F17" s="151"/>
      <c r="G17" s="151"/>
      <c r="H17" s="151"/>
      <c r="I17" s="151"/>
      <c r="J17" s="151"/>
    </row>
    <row r="19" spans="2:10">
      <c r="B19" s="167" t="s">
        <v>193</v>
      </c>
      <c r="C19" s="195"/>
      <c r="D19" s="195"/>
      <c r="E19" s="195"/>
      <c r="F19" s="195"/>
      <c r="G19" s="195"/>
      <c r="H19" s="195"/>
      <c r="I19" s="195"/>
      <c r="J19" s="192"/>
    </row>
    <row r="20" spans="2:10">
      <c r="B20" s="142"/>
      <c r="C20" s="99"/>
      <c r="D20" s="162" t="s">
        <v>109</v>
      </c>
      <c r="E20" s="193"/>
      <c r="F20" s="193"/>
      <c r="G20" s="193"/>
      <c r="H20" s="193"/>
      <c r="I20" s="193"/>
      <c r="J20" s="194"/>
    </row>
    <row r="21" spans="2:10">
      <c r="B21" s="55" t="s">
        <v>192</v>
      </c>
      <c r="C21" s="55" t="s">
        <v>198</v>
      </c>
      <c r="D21" s="55" t="s">
        <v>2</v>
      </c>
      <c r="E21" s="11" t="s">
        <v>3</v>
      </c>
      <c r="F21" s="55" t="s">
        <v>4</v>
      </c>
      <c r="G21" s="55" t="s">
        <v>5</v>
      </c>
      <c r="H21" s="55" t="s">
        <v>19</v>
      </c>
      <c r="I21" s="55" t="s">
        <v>8</v>
      </c>
      <c r="J21" s="55" t="s">
        <v>9</v>
      </c>
    </row>
    <row r="22" spans="2:10">
      <c r="B22" s="181">
        <v>5</v>
      </c>
      <c r="C22" s="151">
        <v>1</v>
      </c>
      <c r="D22" s="123">
        <v>4.1700899999999999E-2</v>
      </c>
      <c r="E22" s="152">
        <v>2.8944911297852469E-2</v>
      </c>
      <c r="F22" s="151"/>
      <c r="G22" s="151"/>
      <c r="H22" s="151"/>
      <c r="I22" s="151"/>
      <c r="J22" s="151"/>
    </row>
    <row r="23" spans="2:10">
      <c r="B23" s="189"/>
      <c r="C23" s="151">
        <v>2</v>
      </c>
      <c r="D23" s="127">
        <v>4.3192899999999999E-2</v>
      </c>
      <c r="E23" s="152">
        <v>2.7630161579892277E-2</v>
      </c>
      <c r="F23" s="151"/>
      <c r="G23" s="151"/>
      <c r="H23" s="151"/>
      <c r="I23" s="151"/>
      <c r="J23" s="151"/>
    </row>
    <row r="24" spans="2:10">
      <c r="B24" s="181">
        <v>6</v>
      </c>
      <c r="C24" s="151">
        <v>1</v>
      </c>
      <c r="D24" s="123">
        <v>4.5625400000000003E-2</v>
      </c>
      <c r="E24" s="152">
        <v>2.351449275362319E-2</v>
      </c>
      <c r="F24" s="151"/>
      <c r="G24" s="151"/>
      <c r="H24" s="151"/>
      <c r="I24" s="151"/>
      <c r="J24" s="151"/>
    </row>
    <row r="25" spans="2:10">
      <c r="B25" s="189"/>
      <c r="C25" s="151">
        <v>2</v>
      </c>
      <c r="D25" s="127">
        <v>4.1731999999999998E-2</v>
      </c>
      <c r="E25" s="152">
        <v>2.7199265381083564E-2</v>
      </c>
      <c r="F25" s="151"/>
      <c r="G25" s="151"/>
      <c r="H25" s="151"/>
      <c r="I25" s="151"/>
      <c r="J25" s="151"/>
    </row>
  </sheetData>
  <mergeCells count="12">
    <mergeCell ref="D12:J12"/>
    <mergeCell ref="B14:B15"/>
    <mergeCell ref="B2:J2"/>
    <mergeCell ref="D3:J3"/>
    <mergeCell ref="B5:B6"/>
    <mergeCell ref="B7:B8"/>
    <mergeCell ref="B11:J11"/>
    <mergeCell ref="B16:B17"/>
    <mergeCell ref="B19:J19"/>
    <mergeCell ref="D20:J20"/>
    <mergeCell ref="B22:B23"/>
    <mergeCell ref="B24:B25"/>
  </mergeCells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B2:L19"/>
  <sheetViews>
    <sheetView workbookViewId="0"/>
  </sheetViews>
  <sheetFormatPr defaultColWidth="12.5703125" defaultRowHeight="15.75" customHeight="1"/>
  <sheetData>
    <row r="2" spans="2:12">
      <c r="B2" s="53"/>
      <c r="C2" s="182" t="s">
        <v>108</v>
      </c>
      <c r="D2" s="192"/>
      <c r="E2" s="183" t="s">
        <v>109</v>
      </c>
      <c r="F2" s="195"/>
      <c r="G2" s="195"/>
      <c r="H2" s="195"/>
      <c r="I2" s="195"/>
      <c r="J2" s="195"/>
      <c r="K2" s="192"/>
      <c r="L2" s="153"/>
    </row>
    <row r="3" spans="2:12">
      <c r="B3" s="51" t="s">
        <v>110</v>
      </c>
      <c r="C3" s="154" t="s">
        <v>111</v>
      </c>
      <c r="D3" s="154" t="s">
        <v>112</v>
      </c>
      <c r="E3" s="154" t="s">
        <v>2</v>
      </c>
      <c r="F3" s="154" t="s">
        <v>3</v>
      </c>
      <c r="G3" s="154" t="s">
        <v>4</v>
      </c>
      <c r="H3" s="154" t="s">
        <v>5</v>
      </c>
      <c r="I3" s="154" t="s">
        <v>8</v>
      </c>
      <c r="J3" s="154" t="s">
        <v>9</v>
      </c>
      <c r="K3" s="154" t="s">
        <v>19</v>
      </c>
    </row>
    <row r="4" spans="2:12">
      <c r="B4" s="37">
        <v>1</v>
      </c>
      <c r="C4" s="155" t="s">
        <v>249</v>
      </c>
      <c r="D4" s="155" t="s">
        <v>250</v>
      </c>
      <c r="E4" s="26">
        <v>1.1599999999999999E-2</v>
      </c>
      <c r="F4" s="26">
        <v>8.1189999999999995E-3</v>
      </c>
      <c r="G4" s="26">
        <v>4.0010000000000003</v>
      </c>
      <c r="H4" s="26">
        <v>0.2898</v>
      </c>
      <c r="I4" s="26"/>
      <c r="J4" s="26">
        <v>0.15260000000000001</v>
      </c>
      <c r="K4" s="26">
        <v>0.21560000000000001</v>
      </c>
    </row>
    <row r="5" spans="2:12">
      <c r="B5" s="129">
        <v>2</v>
      </c>
      <c r="C5" s="155" t="s">
        <v>251</v>
      </c>
      <c r="D5" s="155" t="s">
        <v>252</v>
      </c>
      <c r="E5" s="26">
        <v>1.1679999999999999E-2</v>
      </c>
      <c r="F5" s="26">
        <v>7.1659999999999996E-3</v>
      </c>
      <c r="G5" s="26">
        <v>2.4060000000000001</v>
      </c>
      <c r="H5" s="26">
        <v>0.13719999999999999</v>
      </c>
      <c r="I5" s="26"/>
      <c r="J5" s="26">
        <v>0.10639999999999999</v>
      </c>
      <c r="K5" s="26">
        <v>0.15540000000000001</v>
      </c>
    </row>
    <row r="6" spans="2:12">
      <c r="B6" s="129">
        <v>3</v>
      </c>
      <c r="C6" s="155" t="s">
        <v>253</v>
      </c>
      <c r="D6" s="155" t="s">
        <v>254</v>
      </c>
      <c r="E6" s="26">
        <v>0.12142</v>
      </c>
      <c r="F6" s="26">
        <v>7.1729999999999997E-3</v>
      </c>
      <c r="G6" s="26">
        <v>10.77</v>
      </c>
      <c r="H6" s="26">
        <v>1.6646000000000001</v>
      </c>
      <c r="I6" s="26"/>
      <c r="J6" s="26">
        <v>0.25690000000000002</v>
      </c>
      <c r="K6" s="26">
        <v>0.37169999999999997</v>
      </c>
    </row>
    <row r="7" spans="2:12">
      <c r="B7" s="129">
        <v>4</v>
      </c>
      <c r="C7" s="155" t="s">
        <v>255</v>
      </c>
      <c r="D7" s="155" t="s">
        <v>256</v>
      </c>
      <c r="E7" s="26">
        <v>1.06135</v>
      </c>
      <c r="F7" s="26">
        <v>4.0769999999999999E-3</v>
      </c>
      <c r="G7" s="26">
        <v>6.5620000000000003</v>
      </c>
      <c r="H7" s="26">
        <v>1.1886000000000001</v>
      </c>
      <c r="I7" s="26"/>
      <c r="J7" s="26">
        <v>0.14910000000000001</v>
      </c>
      <c r="K7" s="26">
        <v>0.20300000000000001</v>
      </c>
    </row>
    <row r="8" spans="2:12">
      <c r="B8" s="129">
        <v>5</v>
      </c>
      <c r="C8" s="155" t="s">
        <v>257</v>
      </c>
      <c r="D8" s="155" t="s">
        <v>258</v>
      </c>
      <c r="E8" s="26">
        <v>0.52934000000000003</v>
      </c>
      <c r="F8" s="26">
        <v>3.3349999999999999E-3</v>
      </c>
      <c r="G8" s="26">
        <v>3.419</v>
      </c>
      <c r="H8" s="26">
        <v>0.44240000000000002</v>
      </c>
      <c r="I8" s="26"/>
      <c r="J8" s="26">
        <v>0.10290000000000001</v>
      </c>
      <c r="K8" s="26">
        <v>0.1694</v>
      </c>
    </row>
    <row r="9" spans="2:12">
      <c r="B9" s="129">
        <v>6</v>
      </c>
      <c r="C9" s="155" t="s">
        <v>259</v>
      </c>
      <c r="D9" s="155" t="s">
        <v>260</v>
      </c>
      <c r="E9" s="26">
        <v>0.19486999999999999</v>
      </c>
      <c r="F9" s="26">
        <v>4.7629999999999999E-3</v>
      </c>
      <c r="G9" s="26">
        <v>4.9980000000000002</v>
      </c>
      <c r="H9" s="26">
        <v>0.37730000000000002</v>
      </c>
      <c r="I9" s="26"/>
      <c r="J9" s="26">
        <v>0.1414</v>
      </c>
      <c r="K9" s="26">
        <v>0.29609999999999997</v>
      </c>
    </row>
    <row r="10" spans="2:12">
      <c r="B10" s="129">
        <v>7</v>
      </c>
      <c r="C10" s="155" t="s">
        <v>261</v>
      </c>
      <c r="D10" s="155" t="s">
        <v>262</v>
      </c>
      <c r="E10" s="26">
        <v>2.8930000000000001E-2</v>
      </c>
      <c r="F10" s="26">
        <v>1.67E-3</v>
      </c>
      <c r="G10" s="26">
        <v>2.7759999999999998</v>
      </c>
      <c r="H10" s="26">
        <v>0.22120000000000001</v>
      </c>
      <c r="I10" s="26"/>
      <c r="J10" s="26">
        <v>8.0500000000000002E-2</v>
      </c>
      <c r="K10" s="26">
        <v>0.15679999999999999</v>
      </c>
    </row>
    <row r="11" spans="2:12">
      <c r="B11" s="129">
        <v>8</v>
      </c>
      <c r="C11" s="155" t="s">
        <v>263</v>
      </c>
      <c r="D11" s="155" t="s">
        <v>264</v>
      </c>
      <c r="E11" s="26">
        <v>1.141E-2</v>
      </c>
      <c r="F11" s="26">
        <v>2.3909999999999999E-3</v>
      </c>
      <c r="G11" s="26">
        <v>2.4300000000000002</v>
      </c>
      <c r="H11" s="26">
        <v>0.1827</v>
      </c>
      <c r="I11" s="26"/>
      <c r="J11" s="26">
        <v>9.9400000000000002E-2</v>
      </c>
      <c r="K11" s="26">
        <v>0.1358</v>
      </c>
    </row>
    <row r="12" spans="2:12">
      <c r="B12" s="129">
        <v>9</v>
      </c>
      <c r="C12" s="155" t="s">
        <v>265</v>
      </c>
      <c r="D12" s="155" t="s">
        <v>266</v>
      </c>
      <c r="E12" s="26">
        <v>5.79E-2</v>
      </c>
      <c r="F12" s="132">
        <v>2.3879999999999999E-3</v>
      </c>
      <c r="G12" s="26">
        <v>2.823</v>
      </c>
      <c r="H12" s="26">
        <v>0.3619</v>
      </c>
      <c r="I12" s="26"/>
      <c r="J12" s="26">
        <v>0.1113</v>
      </c>
      <c r="K12" s="26">
        <v>0.21840000000000001</v>
      </c>
    </row>
    <row r="15" spans="2:12">
      <c r="B15" s="53"/>
      <c r="C15" s="182" t="s">
        <v>108</v>
      </c>
      <c r="D15" s="192"/>
      <c r="E15" s="183" t="s">
        <v>109</v>
      </c>
      <c r="F15" s="195"/>
      <c r="G15" s="195"/>
      <c r="H15" s="195"/>
      <c r="I15" s="195"/>
      <c r="J15" s="195"/>
      <c r="K15" s="192"/>
    </row>
    <row r="16" spans="2:12">
      <c r="B16" s="51" t="s">
        <v>267</v>
      </c>
      <c r="C16" s="154" t="s">
        <v>111</v>
      </c>
      <c r="D16" s="154" t="s">
        <v>112</v>
      </c>
      <c r="E16" s="154" t="s">
        <v>2</v>
      </c>
      <c r="F16" s="154" t="s">
        <v>3</v>
      </c>
      <c r="G16" s="154" t="s">
        <v>4</v>
      </c>
      <c r="H16" s="154" t="s">
        <v>5</v>
      </c>
      <c r="I16" s="154" t="s">
        <v>8</v>
      </c>
      <c r="J16" s="154" t="s">
        <v>9</v>
      </c>
      <c r="K16" s="154" t="s">
        <v>19</v>
      </c>
    </row>
    <row r="17" spans="2:11">
      <c r="B17" s="129">
        <v>1</v>
      </c>
      <c r="C17" s="155" t="s">
        <v>268</v>
      </c>
      <c r="D17" s="155" t="s">
        <v>269</v>
      </c>
      <c r="E17" s="132">
        <v>1.5790000000000001E-3</v>
      </c>
      <c r="F17" s="132">
        <v>2.9629999999999999E-4</v>
      </c>
      <c r="G17" s="26">
        <v>2.7919999999999998</v>
      </c>
      <c r="H17" s="26">
        <v>0.10639999999999999</v>
      </c>
      <c r="I17" s="26"/>
      <c r="J17" s="26">
        <v>0.15609999999999999</v>
      </c>
      <c r="K17" s="26">
        <v>8.4699999999999998E-2</v>
      </c>
    </row>
    <row r="18" spans="2:11">
      <c r="B18" s="129">
        <v>2</v>
      </c>
      <c r="C18" s="155" t="s">
        <v>270</v>
      </c>
      <c r="D18" s="155" t="s">
        <v>271</v>
      </c>
      <c r="E18" s="132">
        <v>1.5089999999999999E-3</v>
      </c>
      <c r="F18" s="132">
        <v>5.7930000000000004E-4</v>
      </c>
      <c r="G18" s="26">
        <v>2.323</v>
      </c>
      <c r="H18" s="26">
        <v>3.3599999999999998E-2</v>
      </c>
      <c r="I18" s="26"/>
      <c r="J18" s="26">
        <v>6.93E-2</v>
      </c>
      <c r="K18" s="26">
        <v>3.2199999999999999E-2</v>
      </c>
    </row>
    <row r="19" spans="2:11">
      <c r="B19" s="129">
        <v>3</v>
      </c>
      <c r="C19" s="155" t="s">
        <v>272</v>
      </c>
      <c r="D19" s="155" t="s">
        <v>273</v>
      </c>
      <c r="E19" s="132">
        <v>3.163E-3</v>
      </c>
      <c r="F19" s="132">
        <v>5.1489999999999999E-4</v>
      </c>
      <c r="G19" s="26">
        <v>2.7639999999999998</v>
      </c>
      <c r="H19" s="26">
        <v>0.13930000000000001</v>
      </c>
      <c r="I19" s="26"/>
      <c r="J19" s="26">
        <v>0.1183</v>
      </c>
      <c r="K19" s="26">
        <v>9.4500000000000001E-2</v>
      </c>
    </row>
  </sheetData>
  <mergeCells count="4">
    <mergeCell ref="C2:D2"/>
    <mergeCell ref="E2:K2"/>
    <mergeCell ref="C15:D15"/>
    <mergeCell ref="E15:K15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P38"/>
  <sheetViews>
    <sheetView workbookViewId="0"/>
  </sheetViews>
  <sheetFormatPr defaultColWidth="12.5703125" defaultRowHeight="15.75" customHeight="1"/>
  <cols>
    <col min="3" max="3" width="13.7109375" customWidth="1"/>
    <col min="16" max="16" width="15.42578125" customWidth="1"/>
  </cols>
  <sheetData>
    <row r="2" spans="1:16">
      <c r="C2" s="15"/>
      <c r="D2" s="161" t="s">
        <v>108</v>
      </c>
      <c r="E2" s="192"/>
      <c r="F2" s="162" t="s">
        <v>109</v>
      </c>
      <c r="G2" s="193"/>
      <c r="H2" s="193"/>
      <c r="I2" s="193"/>
      <c r="J2" s="193"/>
      <c r="K2" s="193"/>
      <c r="L2" s="193"/>
      <c r="M2" s="194"/>
    </row>
    <row r="3" spans="1:16">
      <c r="C3" s="55" t="s">
        <v>110</v>
      </c>
      <c r="D3" s="56" t="s">
        <v>111</v>
      </c>
      <c r="E3" s="56" t="s">
        <v>112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5" t="s">
        <v>10</v>
      </c>
      <c r="O3" s="4" t="s">
        <v>19</v>
      </c>
      <c r="P3" s="5" t="s">
        <v>113</v>
      </c>
    </row>
    <row r="4" spans="1:16">
      <c r="A4" s="6">
        <v>1</v>
      </c>
      <c r="C4" s="57" t="s">
        <v>114</v>
      </c>
      <c r="D4" s="58">
        <v>13.23363526</v>
      </c>
      <c r="E4" s="58">
        <v>80.327558400000001</v>
      </c>
      <c r="F4" s="58">
        <v>2.7200000000000002E-3</v>
      </c>
      <c r="G4" s="59">
        <v>2.6879999999999999E-3</v>
      </c>
      <c r="H4" s="58">
        <v>31.515999999999998</v>
      </c>
      <c r="I4" s="58">
        <v>20.268000000000001</v>
      </c>
      <c r="J4" s="58">
        <v>7.452</v>
      </c>
      <c r="K4" s="58">
        <v>106.248</v>
      </c>
      <c r="L4" s="60">
        <v>6.8000000000000005E-2</v>
      </c>
      <c r="M4" s="60" t="s">
        <v>115</v>
      </c>
      <c r="N4" s="61">
        <f t="shared" ref="N4:N9" si="0">SQRT(0.000033)</f>
        <v>5.7445626470000004E-3</v>
      </c>
      <c r="O4" s="61" t="s">
        <v>115</v>
      </c>
      <c r="P4" s="61">
        <f t="shared" ref="P4:P32" si="1">SQRT(0.005)</f>
        <v>7.0710678119999995E-2</v>
      </c>
    </row>
    <row r="5" spans="1:16">
      <c r="A5" s="6">
        <v>2</v>
      </c>
      <c r="C5" s="57" t="s">
        <v>116</v>
      </c>
      <c r="D5" s="58">
        <v>13.231840399999999</v>
      </c>
      <c r="E5" s="58">
        <v>80.328643299999996</v>
      </c>
      <c r="F5" s="58">
        <v>6.1030000000000001E-2</v>
      </c>
      <c r="G5" s="62">
        <v>2.2620000000000001E-3</v>
      </c>
      <c r="H5" s="58">
        <v>86.2</v>
      </c>
      <c r="I5" s="58">
        <v>26.925000000000001</v>
      </c>
      <c r="J5" s="58">
        <v>25.972000000000001</v>
      </c>
      <c r="K5" s="58">
        <v>580.13499999999999</v>
      </c>
      <c r="L5" s="60">
        <v>1.3009999999999999</v>
      </c>
      <c r="M5" s="60" t="s">
        <v>115</v>
      </c>
      <c r="N5" s="61">
        <f t="shared" si="0"/>
        <v>5.7445626470000004E-3</v>
      </c>
      <c r="O5" s="61" t="s">
        <v>115</v>
      </c>
      <c r="P5" s="61">
        <f t="shared" si="1"/>
        <v>7.0710678119999995E-2</v>
      </c>
    </row>
    <row r="6" spans="1:16">
      <c r="A6" s="6">
        <v>3</v>
      </c>
      <c r="C6" s="57" t="s">
        <v>117</v>
      </c>
      <c r="D6" s="58">
        <v>13.2307918</v>
      </c>
      <c r="E6" s="58">
        <v>80.325716999999997</v>
      </c>
      <c r="F6" s="58">
        <v>0.12712999999999999</v>
      </c>
      <c r="G6" s="62">
        <v>4.1019999999999997E-3</v>
      </c>
      <c r="H6" s="58">
        <v>121.8</v>
      </c>
      <c r="I6" s="58">
        <v>36.442999999999998</v>
      </c>
      <c r="J6" s="58">
        <v>48.48</v>
      </c>
      <c r="K6" s="58">
        <v>623.149</v>
      </c>
      <c r="L6" s="60">
        <v>3.9849999999999999</v>
      </c>
      <c r="M6" s="60" t="s">
        <v>115</v>
      </c>
      <c r="N6" s="61">
        <f t="shared" si="0"/>
        <v>5.7445626470000004E-3</v>
      </c>
      <c r="O6" s="61" t="s">
        <v>115</v>
      </c>
      <c r="P6" s="61">
        <f t="shared" si="1"/>
        <v>7.0710678119999995E-2</v>
      </c>
    </row>
    <row r="7" spans="1:16">
      <c r="A7" s="6">
        <v>4</v>
      </c>
      <c r="C7" s="57" t="s">
        <v>118</v>
      </c>
      <c r="D7" s="58">
        <v>13.2297598</v>
      </c>
      <c r="E7" s="58">
        <v>80.320431400000004</v>
      </c>
      <c r="F7" s="58">
        <v>9.3710000000000002E-2</v>
      </c>
      <c r="G7" s="62">
        <v>3.839E-3</v>
      </c>
      <c r="H7" s="58">
        <v>108.88</v>
      </c>
      <c r="I7" s="58">
        <v>33.139000000000003</v>
      </c>
      <c r="J7" s="58">
        <v>41.68</v>
      </c>
      <c r="K7" s="58">
        <v>532.70899999999995</v>
      </c>
      <c r="L7" s="60">
        <v>2.6930000000000001</v>
      </c>
      <c r="M7" s="60" t="s">
        <v>115</v>
      </c>
      <c r="N7" s="61">
        <f t="shared" si="0"/>
        <v>5.7445626470000004E-3</v>
      </c>
      <c r="O7" s="61" t="s">
        <v>115</v>
      </c>
      <c r="P7" s="61">
        <f t="shared" si="1"/>
        <v>7.0710678119999995E-2</v>
      </c>
    </row>
    <row r="8" spans="1:16">
      <c r="A8" s="6">
        <v>5</v>
      </c>
      <c r="C8" s="57" t="s">
        <v>119</v>
      </c>
      <c r="D8" s="58">
        <v>13.230243099999999</v>
      </c>
      <c r="E8" s="58">
        <v>80.3185632</v>
      </c>
      <c r="F8" s="58">
        <v>9.9299999999999996E-3</v>
      </c>
      <c r="G8" s="62">
        <v>3.6350000000000002E-3</v>
      </c>
      <c r="H8" s="58">
        <v>29.788</v>
      </c>
      <c r="I8" s="58">
        <v>17.984999999999999</v>
      </c>
      <c r="J8" s="58">
        <v>7.4960000000000004</v>
      </c>
      <c r="K8" s="58">
        <v>196.50299999999999</v>
      </c>
      <c r="L8" s="60">
        <v>0.28799999999999998</v>
      </c>
      <c r="M8" s="60" t="s">
        <v>115</v>
      </c>
      <c r="N8" s="61">
        <f t="shared" si="0"/>
        <v>5.7445626470000004E-3</v>
      </c>
      <c r="O8" s="61" t="s">
        <v>115</v>
      </c>
      <c r="P8" s="61">
        <f t="shared" si="1"/>
        <v>7.0710678119999995E-2</v>
      </c>
    </row>
    <row r="9" spans="1:16">
      <c r="A9" s="6">
        <v>6</v>
      </c>
      <c r="C9" s="57" t="s">
        <v>120</v>
      </c>
      <c r="D9" s="58">
        <v>13.230698800000001</v>
      </c>
      <c r="E9" s="58">
        <v>80.316610900000001</v>
      </c>
      <c r="F9" s="58">
        <v>2.571E-2</v>
      </c>
      <c r="G9" s="62">
        <v>4.8459999999999996E-3</v>
      </c>
      <c r="H9" s="58">
        <v>62.28</v>
      </c>
      <c r="I9" s="58">
        <v>27.818999999999999</v>
      </c>
      <c r="J9" s="58">
        <v>20.440000000000001</v>
      </c>
      <c r="K9" s="58">
        <v>382.89600000000002</v>
      </c>
      <c r="L9" s="60">
        <v>0.746</v>
      </c>
      <c r="M9" s="60" t="s">
        <v>115</v>
      </c>
      <c r="N9" s="61">
        <f t="shared" si="0"/>
        <v>5.7445626470000004E-3</v>
      </c>
      <c r="O9" s="61" t="s">
        <v>115</v>
      </c>
      <c r="P9" s="61">
        <f t="shared" si="1"/>
        <v>7.0710678119999995E-2</v>
      </c>
    </row>
    <row r="10" spans="1:16">
      <c r="A10" s="6">
        <v>7</v>
      </c>
      <c r="C10" s="57" t="s">
        <v>121</v>
      </c>
      <c r="D10" s="58">
        <v>13.236957</v>
      </c>
      <c r="E10" s="58">
        <v>80.315321100000006</v>
      </c>
      <c r="F10" s="58">
        <v>2.265E-2</v>
      </c>
      <c r="G10" s="62">
        <v>3.333E-3</v>
      </c>
      <c r="H10" s="58">
        <v>72.92</v>
      </c>
      <c r="I10" s="58">
        <v>29.687999999999999</v>
      </c>
      <c r="J10" s="58">
        <v>19.608000000000001</v>
      </c>
      <c r="K10" s="58">
        <v>339.88200000000001</v>
      </c>
      <c r="L10" s="60">
        <v>0.44800000000000001</v>
      </c>
      <c r="M10" s="60">
        <v>2.3380000000000001</v>
      </c>
      <c r="N10" s="60">
        <v>2.3380000000000001</v>
      </c>
      <c r="O10" s="61" t="s">
        <v>115</v>
      </c>
      <c r="P10" s="61">
        <f t="shared" si="1"/>
        <v>7.0710678119999995E-2</v>
      </c>
    </row>
    <row r="11" spans="1:16">
      <c r="A11" s="6">
        <v>8</v>
      </c>
      <c r="C11" s="57" t="s">
        <v>122</v>
      </c>
      <c r="D11" s="58">
        <v>13.2413162</v>
      </c>
      <c r="E11" s="58">
        <v>80.315762000000007</v>
      </c>
      <c r="F11" s="58">
        <v>1.1480000000000001E-2</v>
      </c>
      <c r="G11" s="62">
        <v>8.3770000000000008E-3</v>
      </c>
      <c r="H11" s="58">
        <v>43.36</v>
      </c>
      <c r="I11" s="58">
        <v>22.198</v>
      </c>
      <c r="J11" s="58">
        <v>11.968</v>
      </c>
      <c r="K11" s="58">
        <v>273.15600000000001</v>
      </c>
      <c r="L11" s="60">
        <v>0.222</v>
      </c>
      <c r="M11" s="60" t="s">
        <v>115</v>
      </c>
      <c r="N11" s="61">
        <f t="shared" ref="N11:N14" si="2">SQRT(0.000033)</f>
        <v>5.7445626470000004E-3</v>
      </c>
      <c r="O11" s="61" t="s">
        <v>115</v>
      </c>
      <c r="P11" s="61">
        <f t="shared" si="1"/>
        <v>7.0710678119999995E-2</v>
      </c>
    </row>
    <row r="12" spans="1:16">
      <c r="A12" s="6">
        <v>9</v>
      </c>
      <c r="C12" s="57" t="s">
        <v>123</v>
      </c>
      <c r="D12" s="58">
        <v>13.241530600000001</v>
      </c>
      <c r="E12" s="58">
        <v>80.315357300000002</v>
      </c>
      <c r="F12" s="58">
        <v>1.388E-2</v>
      </c>
      <c r="G12" s="62">
        <v>3.754E-3</v>
      </c>
      <c r="H12" s="58">
        <v>43.76</v>
      </c>
      <c r="I12" s="58">
        <v>26.395</v>
      </c>
      <c r="J12" s="58">
        <v>17.956</v>
      </c>
      <c r="K12" s="58">
        <v>256.61200000000002</v>
      </c>
      <c r="L12" s="60">
        <v>0.44900000000000001</v>
      </c>
      <c r="M12" s="60" t="s">
        <v>115</v>
      </c>
      <c r="N12" s="61">
        <f t="shared" si="2"/>
        <v>5.7445626470000004E-3</v>
      </c>
      <c r="O12" s="61" t="s">
        <v>115</v>
      </c>
      <c r="P12" s="61">
        <f t="shared" si="1"/>
        <v>7.0710678119999995E-2</v>
      </c>
    </row>
    <row r="13" spans="1:16">
      <c r="A13" s="6">
        <v>10</v>
      </c>
      <c r="C13" s="57" t="s">
        <v>124</v>
      </c>
      <c r="D13" s="58">
        <v>13.2462544</v>
      </c>
      <c r="E13" s="58">
        <v>80.314645200000001</v>
      </c>
      <c r="F13" s="58">
        <v>6.2100000000000002E-3</v>
      </c>
      <c r="G13" s="62">
        <v>3.0890000000000002E-3</v>
      </c>
      <c r="H13" s="58">
        <v>23.228000000000002</v>
      </c>
      <c r="I13" s="58">
        <v>20.369</v>
      </c>
      <c r="J13" s="58">
        <v>8.4120000000000008</v>
      </c>
      <c r="K13" s="58">
        <v>189.65600000000001</v>
      </c>
      <c r="L13" s="60">
        <v>0.13900000000000001</v>
      </c>
      <c r="M13" s="60" t="s">
        <v>115</v>
      </c>
      <c r="N13" s="61">
        <f t="shared" si="2"/>
        <v>5.7445626470000004E-3</v>
      </c>
      <c r="O13" s="61" t="s">
        <v>115</v>
      </c>
      <c r="P13" s="61">
        <f t="shared" si="1"/>
        <v>7.0710678119999995E-2</v>
      </c>
    </row>
    <row r="14" spans="1:16">
      <c r="A14" s="6">
        <v>11</v>
      </c>
      <c r="C14" s="57" t="s">
        <v>125</v>
      </c>
      <c r="D14" s="58">
        <v>13.2539076</v>
      </c>
      <c r="E14" s="58">
        <v>80.315011900000002</v>
      </c>
      <c r="F14" s="58">
        <v>7.5700000000000003E-3</v>
      </c>
      <c r="G14" s="59">
        <v>3.2569999999999999E-3</v>
      </c>
      <c r="H14" s="58">
        <v>20.82</v>
      </c>
      <c r="I14" s="58">
        <v>20.407</v>
      </c>
      <c r="J14" s="58">
        <v>5.0919999999999996</v>
      </c>
      <c r="K14" s="58">
        <v>152.11099999999999</v>
      </c>
      <c r="L14" s="60">
        <v>0.307</v>
      </c>
      <c r="M14" s="60" t="s">
        <v>115</v>
      </c>
      <c r="N14" s="61">
        <f t="shared" si="2"/>
        <v>5.7445626470000004E-3</v>
      </c>
      <c r="O14" s="61" t="s">
        <v>115</v>
      </c>
      <c r="P14" s="61">
        <f t="shared" si="1"/>
        <v>7.0710678119999995E-2</v>
      </c>
    </row>
    <row r="15" spans="1:16">
      <c r="A15" s="6">
        <v>12</v>
      </c>
      <c r="C15" s="57" t="s">
        <v>126</v>
      </c>
      <c r="D15" s="58">
        <v>13.2600344</v>
      </c>
      <c r="E15" s="58">
        <v>80.319292799999999</v>
      </c>
      <c r="F15" s="58">
        <v>3.465E-2</v>
      </c>
      <c r="G15" s="62">
        <v>4.0549999999999996E-3</v>
      </c>
      <c r="H15" s="58">
        <v>114.12</v>
      </c>
      <c r="I15" s="58">
        <v>40.889000000000003</v>
      </c>
      <c r="J15" s="58">
        <v>35.012</v>
      </c>
      <c r="K15" s="58">
        <v>495.94499999999999</v>
      </c>
      <c r="L15" s="60">
        <v>0.61</v>
      </c>
      <c r="M15" s="60">
        <v>4.9390000000000001</v>
      </c>
      <c r="N15" s="60">
        <v>4.9390000000000001</v>
      </c>
      <c r="O15" s="61" t="s">
        <v>115</v>
      </c>
      <c r="P15" s="61">
        <f t="shared" si="1"/>
        <v>7.0710678119999995E-2</v>
      </c>
    </row>
    <row r="16" spans="1:16">
      <c r="A16" s="6">
        <v>13</v>
      </c>
      <c r="C16" s="57" t="s">
        <v>127</v>
      </c>
      <c r="D16" s="58">
        <v>13.263224599999999</v>
      </c>
      <c r="E16" s="58">
        <v>80.320949400000003</v>
      </c>
      <c r="F16" s="58">
        <v>1.064E-2</v>
      </c>
      <c r="G16" s="62">
        <v>6.4939999999999998E-3</v>
      </c>
      <c r="H16" s="58">
        <v>52.48</v>
      </c>
      <c r="I16" s="58">
        <v>27.690999999999999</v>
      </c>
      <c r="J16" s="58">
        <v>14.004</v>
      </c>
      <c r="K16" s="58">
        <v>396.68299999999999</v>
      </c>
      <c r="L16" s="60">
        <v>0.34499999999999997</v>
      </c>
      <c r="M16" s="60" t="s">
        <v>115</v>
      </c>
      <c r="N16" s="61">
        <f t="shared" ref="N16:N20" si="3">SQRT(0.000033)</f>
        <v>5.7445626470000004E-3</v>
      </c>
      <c r="O16" s="61" t="s">
        <v>115</v>
      </c>
      <c r="P16" s="61">
        <f t="shared" si="1"/>
        <v>7.0710678119999995E-2</v>
      </c>
    </row>
    <row r="17" spans="1:16">
      <c r="A17" s="6">
        <v>14</v>
      </c>
      <c r="C17" s="57" t="s">
        <v>128</v>
      </c>
      <c r="D17" s="58">
        <v>13.2727599</v>
      </c>
      <c r="E17" s="58">
        <v>80.322359500000005</v>
      </c>
      <c r="F17" s="58">
        <v>2.8600000000000001E-3</v>
      </c>
      <c r="G17" s="62">
        <v>2.7179999999999999E-3</v>
      </c>
      <c r="H17" s="58">
        <v>45.44</v>
      </c>
      <c r="I17" s="58">
        <v>19.626000000000001</v>
      </c>
      <c r="J17" s="58">
        <v>9.7959999999999994</v>
      </c>
      <c r="K17" s="58">
        <v>228.672</v>
      </c>
      <c r="L17" s="60">
        <v>0.34899999999999998</v>
      </c>
      <c r="M17" s="60" t="s">
        <v>115</v>
      </c>
      <c r="N17" s="61">
        <f t="shared" si="3"/>
        <v>5.7445626470000004E-3</v>
      </c>
      <c r="O17" s="61" t="s">
        <v>115</v>
      </c>
      <c r="P17" s="61">
        <f t="shared" si="1"/>
        <v>7.0710678119999995E-2</v>
      </c>
    </row>
    <row r="18" spans="1:16">
      <c r="A18" s="6">
        <v>15</v>
      </c>
      <c r="C18" s="57" t="s">
        <v>129</v>
      </c>
      <c r="D18" s="58">
        <v>13.2799245</v>
      </c>
      <c r="E18" s="58">
        <v>80.3261009</v>
      </c>
      <c r="F18" s="58">
        <v>1.3469999999999999E-2</v>
      </c>
      <c r="G18" s="62">
        <v>3.4030000000000002E-3</v>
      </c>
      <c r="H18" s="58">
        <v>57.32</v>
      </c>
      <c r="I18" s="58">
        <v>31.9</v>
      </c>
      <c r="J18" s="58">
        <v>15.2</v>
      </c>
      <c r="K18" s="58">
        <v>610.83299999999997</v>
      </c>
      <c r="L18" s="60">
        <v>0.41299999999999998</v>
      </c>
      <c r="M18" s="60" t="s">
        <v>115</v>
      </c>
      <c r="N18" s="61">
        <f t="shared" si="3"/>
        <v>5.7445626470000004E-3</v>
      </c>
      <c r="O18" s="61" t="s">
        <v>115</v>
      </c>
      <c r="P18" s="61">
        <f t="shared" si="1"/>
        <v>7.0710678119999995E-2</v>
      </c>
    </row>
    <row r="19" spans="1:16">
      <c r="A19" s="6">
        <v>16</v>
      </c>
      <c r="C19" s="57" t="s">
        <v>130</v>
      </c>
      <c r="D19" s="58">
        <v>13.291594999999999</v>
      </c>
      <c r="E19" s="58">
        <v>80.329254500000005</v>
      </c>
      <c r="F19" s="58">
        <v>3.9579999999999997E-2</v>
      </c>
      <c r="G19" s="59">
        <v>7.0959999999999999E-3</v>
      </c>
      <c r="H19" s="58">
        <v>109.84</v>
      </c>
      <c r="I19" s="58">
        <v>49.487000000000002</v>
      </c>
      <c r="J19" s="58">
        <v>28.692</v>
      </c>
      <c r="K19" s="58">
        <v>1084.306</v>
      </c>
      <c r="L19" s="60">
        <v>0.52300000000000002</v>
      </c>
      <c r="M19" s="60" t="s">
        <v>115</v>
      </c>
      <c r="N19" s="61">
        <f t="shared" si="3"/>
        <v>5.7445626470000004E-3</v>
      </c>
      <c r="O19" s="61" t="s">
        <v>115</v>
      </c>
      <c r="P19" s="61">
        <f t="shared" si="1"/>
        <v>7.0710678119999995E-2</v>
      </c>
    </row>
    <row r="20" spans="1:16">
      <c r="A20" s="6">
        <v>17</v>
      </c>
      <c r="C20" s="57" t="s">
        <v>131</v>
      </c>
      <c r="D20" s="58">
        <v>13.2915914</v>
      </c>
      <c r="E20" s="58">
        <v>80.329171700000003</v>
      </c>
      <c r="F20" s="58">
        <v>1.426E-2</v>
      </c>
      <c r="G20" s="62">
        <v>3.8999999999999998E-3</v>
      </c>
      <c r="H20" s="58">
        <v>52.4</v>
      </c>
      <c r="I20" s="58">
        <v>26.88</v>
      </c>
      <c r="J20" s="58">
        <v>11.92</v>
      </c>
      <c r="K20" s="58">
        <v>433.447</v>
      </c>
      <c r="L20" s="60">
        <v>0.317</v>
      </c>
      <c r="M20" s="60" t="s">
        <v>115</v>
      </c>
      <c r="N20" s="61">
        <f t="shared" si="3"/>
        <v>5.7445626470000004E-3</v>
      </c>
      <c r="O20" s="61" t="s">
        <v>115</v>
      </c>
      <c r="P20" s="61">
        <f t="shared" si="1"/>
        <v>7.0710678119999995E-2</v>
      </c>
    </row>
    <row r="21" spans="1:16">
      <c r="A21" s="6">
        <v>18</v>
      </c>
      <c r="C21" s="57" t="s">
        <v>132</v>
      </c>
      <c r="D21" s="58">
        <v>13.223681600000001</v>
      </c>
      <c r="E21" s="58">
        <v>80.317821199999997</v>
      </c>
      <c r="F21" s="58">
        <v>5.6309999999999999E-2</v>
      </c>
      <c r="G21" s="59">
        <v>3.8760000000000001E-3</v>
      </c>
      <c r="H21" s="58">
        <v>204.84</v>
      </c>
      <c r="I21" s="58">
        <v>84.406000000000006</v>
      </c>
      <c r="J21" s="58">
        <v>231</v>
      </c>
      <c r="K21" s="58">
        <v>468.74</v>
      </c>
      <c r="L21" s="60">
        <v>53.750999999999998</v>
      </c>
      <c r="M21" s="60">
        <v>1.6240000000000001</v>
      </c>
      <c r="N21" s="60">
        <v>1.6240000000000001</v>
      </c>
      <c r="O21" s="61" t="s">
        <v>115</v>
      </c>
      <c r="P21" s="61">
        <f t="shared" si="1"/>
        <v>7.0710678119999995E-2</v>
      </c>
    </row>
    <row r="22" spans="1:16">
      <c r="A22" s="6">
        <v>19</v>
      </c>
      <c r="C22" s="57" t="s">
        <v>133</v>
      </c>
      <c r="D22" s="58">
        <v>13.219939500000001</v>
      </c>
      <c r="E22" s="58">
        <v>80.318049599999995</v>
      </c>
      <c r="F22" s="58">
        <v>7.0010000000000003E-2</v>
      </c>
      <c r="G22" s="62">
        <v>3.7109999999999999E-3</v>
      </c>
      <c r="H22" s="58">
        <v>52.68</v>
      </c>
      <c r="I22" s="58">
        <v>30.135000000000002</v>
      </c>
      <c r="J22" s="58">
        <v>24.12</v>
      </c>
      <c r="K22" s="58">
        <v>184.923</v>
      </c>
      <c r="L22" s="60">
        <v>0.67900000000000005</v>
      </c>
      <c r="M22" s="60" t="s">
        <v>115</v>
      </c>
      <c r="N22" s="61">
        <f t="shared" ref="N22:N23" si="4">SQRT(0.000033)</f>
        <v>5.7445626470000004E-3</v>
      </c>
      <c r="O22" s="61" t="s">
        <v>115</v>
      </c>
      <c r="P22" s="61">
        <f t="shared" si="1"/>
        <v>7.0710678119999995E-2</v>
      </c>
    </row>
    <row r="23" spans="1:16">
      <c r="A23" s="6">
        <v>20</v>
      </c>
      <c r="C23" s="57" t="s">
        <v>134</v>
      </c>
      <c r="D23" s="58">
        <v>13.216979500000001</v>
      </c>
      <c r="E23" s="58">
        <v>80.316541200000003</v>
      </c>
      <c r="F23" s="58">
        <v>5.4609999999999999E-2</v>
      </c>
      <c r="G23" s="62">
        <v>3.3119999999999998E-3</v>
      </c>
      <c r="H23" s="58">
        <v>43.24</v>
      </c>
      <c r="I23" s="58">
        <v>21.023</v>
      </c>
      <c r="J23" s="58">
        <v>21.731999999999999</v>
      </c>
      <c r="K23" s="58">
        <v>185.47399999999999</v>
      </c>
      <c r="L23" s="60">
        <v>2.4790000000000001</v>
      </c>
      <c r="M23" s="60" t="s">
        <v>115</v>
      </c>
      <c r="N23" s="61">
        <f t="shared" si="4"/>
        <v>5.7445626470000004E-3</v>
      </c>
      <c r="O23" s="61" t="s">
        <v>115</v>
      </c>
      <c r="P23" s="61">
        <f t="shared" si="1"/>
        <v>7.0710678119999995E-2</v>
      </c>
    </row>
    <row r="24" spans="1:16">
      <c r="A24" s="6">
        <v>21</v>
      </c>
      <c r="C24" s="57" t="s">
        <v>135</v>
      </c>
      <c r="D24" s="58">
        <v>13.2961794</v>
      </c>
      <c r="E24" s="58">
        <v>80.328885400000004</v>
      </c>
      <c r="F24" s="58">
        <v>4.0689999999999997E-2</v>
      </c>
      <c r="G24" s="59">
        <v>3.5379999999999999E-3</v>
      </c>
      <c r="H24" s="58">
        <v>112.52</v>
      </c>
      <c r="I24" s="58">
        <v>42.540999999999997</v>
      </c>
      <c r="J24" s="58">
        <v>26.98</v>
      </c>
      <c r="K24" s="58">
        <v>436.80099999999999</v>
      </c>
      <c r="L24" s="60">
        <v>0.438</v>
      </c>
      <c r="M24" s="60">
        <v>6.2969999999999997</v>
      </c>
      <c r="N24" s="60">
        <v>6.2969999999999997</v>
      </c>
      <c r="O24" s="61" t="s">
        <v>115</v>
      </c>
      <c r="P24" s="61">
        <f t="shared" si="1"/>
        <v>7.0710678119999995E-2</v>
      </c>
    </row>
    <row r="25" spans="1:16">
      <c r="A25" s="6">
        <v>22</v>
      </c>
      <c r="C25" s="57" t="s">
        <v>136</v>
      </c>
      <c r="D25" s="58">
        <v>13.3026327</v>
      </c>
      <c r="E25" s="58">
        <v>80.327520399999997</v>
      </c>
      <c r="F25" s="58">
        <v>9.7300000000000008E-3</v>
      </c>
      <c r="G25" s="62">
        <v>3.5639999999999999E-3</v>
      </c>
      <c r="H25" s="58">
        <v>55.56</v>
      </c>
      <c r="I25" s="58">
        <v>26.655000000000001</v>
      </c>
      <c r="J25" s="58">
        <v>10.836</v>
      </c>
      <c r="K25" s="58">
        <v>502.19499999999999</v>
      </c>
      <c r="L25" s="60">
        <v>8.1000000000000003E-2</v>
      </c>
      <c r="M25" s="60" t="s">
        <v>115</v>
      </c>
      <c r="N25" s="61">
        <f>SQRT(0.000033)</f>
        <v>5.7445626470000004E-3</v>
      </c>
      <c r="O25" s="61" t="s">
        <v>115</v>
      </c>
      <c r="P25" s="61">
        <f t="shared" si="1"/>
        <v>7.0710678119999995E-2</v>
      </c>
    </row>
    <row r="26" spans="1:16">
      <c r="A26" s="6">
        <v>23</v>
      </c>
      <c r="C26" s="57" t="s">
        <v>137</v>
      </c>
      <c r="D26" s="58">
        <v>13.308167600000001</v>
      </c>
      <c r="E26" s="58">
        <v>80.325218399999997</v>
      </c>
      <c r="F26" s="58">
        <v>6.79E-3</v>
      </c>
      <c r="G26" s="62">
        <v>3.8670000000000002E-3</v>
      </c>
      <c r="H26" s="58">
        <v>92.6</v>
      </c>
      <c r="I26" s="58">
        <v>28.277000000000001</v>
      </c>
      <c r="J26" s="58">
        <v>18.384</v>
      </c>
      <c r="K26" s="58">
        <v>658.44200000000001</v>
      </c>
      <c r="L26" s="60">
        <v>0.17299999999999999</v>
      </c>
      <c r="M26" s="60">
        <v>2.1179999999999999</v>
      </c>
      <c r="N26" s="60">
        <v>2.1179999999999999</v>
      </c>
      <c r="O26" s="61" t="s">
        <v>115</v>
      </c>
      <c r="P26" s="61">
        <f t="shared" si="1"/>
        <v>7.0710678119999995E-2</v>
      </c>
    </row>
    <row r="27" spans="1:16">
      <c r="A27" s="6">
        <v>24</v>
      </c>
      <c r="C27" s="57" t="s">
        <v>138</v>
      </c>
      <c r="D27" s="58">
        <v>13.312924300000001</v>
      </c>
      <c r="E27" s="58">
        <v>80.318260100000003</v>
      </c>
      <c r="F27" s="58">
        <v>3.49E-3</v>
      </c>
      <c r="G27" s="62">
        <v>3.2889999999999998E-3</v>
      </c>
      <c r="H27" s="58">
        <v>75</v>
      </c>
      <c r="I27" s="58">
        <v>32.365000000000002</v>
      </c>
      <c r="J27" s="58">
        <v>12.672000000000001</v>
      </c>
      <c r="K27" s="58">
        <v>669.10299999999995</v>
      </c>
      <c r="L27" s="60">
        <v>0.16</v>
      </c>
      <c r="M27" s="60">
        <v>1.651</v>
      </c>
      <c r="N27" s="60">
        <v>1.651</v>
      </c>
      <c r="O27" s="61" t="s">
        <v>115</v>
      </c>
      <c r="P27" s="61">
        <f t="shared" si="1"/>
        <v>7.0710678119999995E-2</v>
      </c>
    </row>
    <row r="28" spans="1:16">
      <c r="A28" s="6">
        <v>25</v>
      </c>
      <c r="C28" s="57" t="s">
        <v>139</v>
      </c>
      <c r="D28" s="58">
        <v>13.3198606</v>
      </c>
      <c r="E28" s="58">
        <v>80.312428999999995</v>
      </c>
      <c r="F28" s="58">
        <v>9.0200000000000002E-3</v>
      </c>
      <c r="G28" s="59">
        <v>3.3570000000000002E-3</v>
      </c>
      <c r="H28" s="58">
        <v>93.16</v>
      </c>
      <c r="I28" s="58">
        <v>28.712</v>
      </c>
      <c r="J28" s="58">
        <v>24.584</v>
      </c>
      <c r="K28" s="58">
        <v>586.56799999999998</v>
      </c>
      <c r="L28" s="60">
        <v>0.129</v>
      </c>
      <c r="M28" s="60">
        <v>4.1059999999999999</v>
      </c>
      <c r="N28" s="60">
        <v>4.1059999999999999</v>
      </c>
      <c r="O28" s="61" t="s">
        <v>115</v>
      </c>
      <c r="P28" s="61">
        <f t="shared" si="1"/>
        <v>7.0710678119999995E-2</v>
      </c>
    </row>
    <row r="29" spans="1:16">
      <c r="A29" s="6">
        <v>26</v>
      </c>
      <c r="C29" s="57" t="s">
        <v>140</v>
      </c>
      <c r="D29" s="58">
        <v>13.323199499999999</v>
      </c>
      <c r="E29" s="58">
        <v>80.315573200000003</v>
      </c>
      <c r="F29" s="58">
        <v>2.5100000000000001E-3</v>
      </c>
      <c r="G29" s="62">
        <v>2.4719999999999998E-3</v>
      </c>
      <c r="H29" s="58">
        <v>38.415999999999997</v>
      </c>
      <c r="I29" s="58">
        <v>31.209</v>
      </c>
      <c r="J29" s="58">
        <v>11.012</v>
      </c>
      <c r="K29" s="58">
        <v>510.09899999999999</v>
      </c>
      <c r="L29" s="60">
        <v>0.16200000000000001</v>
      </c>
      <c r="M29" s="60" t="s">
        <v>115</v>
      </c>
      <c r="N29" s="61">
        <f>SQRT(0.000033)</f>
        <v>5.7445626470000004E-3</v>
      </c>
      <c r="O29" s="61" t="s">
        <v>115</v>
      </c>
      <c r="P29" s="61">
        <f t="shared" si="1"/>
        <v>7.0710678119999995E-2</v>
      </c>
    </row>
    <row r="30" spans="1:16">
      <c r="A30" s="6">
        <v>27</v>
      </c>
      <c r="C30" s="57" t="s">
        <v>141</v>
      </c>
      <c r="D30" s="58">
        <v>13.333831500000001</v>
      </c>
      <c r="E30" s="58">
        <v>80.328394200000005</v>
      </c>
      <c r="F30" s="58">
        <v>1.0619999999999999E-2</v>
      </c>
      <c r="G30" s="62">
        <v>5.1640000000000002E-3</v>
      </c>
      <c r="H30" s="58">
        <v>66</v>
      </c>
      <c r="I30" s="58">
        <v>27.65</v>
      </c>
      <c r="J30" s="58">
        <v>12.875999999999999</v>
      </c>
      <c r="K30" s="58">
        <v>588.22299999999996</v>
      </c>
      <c r="L30" s="60">
        <v>0.29299999999999998</v>
      </c>
      <c r="M30" s="60">
        <v>2.004</v>
      </c>
      <c r="N30" s="60">
        <v>2.004</v>
      </c>
      <c r="O30" s="61" t="s">
        <v>115</v>
      </c>
      <c r="P30" s="61">
        <f t="shared" si="1"/>
        <v>7.0710678119999995E-2</v>
      </c>
    </row>
    <row r="31" spans="1:16">
      <c r="A31" s="6">
        <v>28</v>
      </c>
      <c r="C31" s="57" t="s">
        <v>142</v>
      </c>
      <c r="D31" s="58">
        <v>13.3348543</v>
      </c>
      <c r="E31" s="58">
        <v>80.328877300000002</v>
      </c>
      <c r="F31" s="58">
        <v>2.3999999999999998E-3</v>
      </c>
      <c r="G31" s="62">
        <v>2.2100000000000002E-3</v>
      </c>
      <c r="H31" s="58">
        <v>36.22</v>
      </c>
      <c r="I31" s="58">
        <v>20.687999999999999</v>
      </c>
      <c r="J31" s="58">
        <v>5.8920000000000003</v>
      </c>
      <c r="K31" s="58">
        <v>466.16699999999997</v>
      </c>
      <c r="L31" s="60">
        <v>8.7999999999999995E-2</v>
      </c>
      <c r="M31" s="60" t="s">
        <v>115</v>
      </c>
      <c r="N31" s="61">
        <f>SQRT(0.000033)</f>
        <v>5.7445626470000004E-3</v>
      </c>
      <c r="O31" s="61" t="s">
        <v>115</v>
      </c>
      <c r="P31" s="61">
        <f t="shared" si="1"/>
        <v>7.0710678119999995E-2</v>
      </c>
    </row>
    <row r="32" spans="1:16">
      <c r="A32" s="6">
        <v>29</v>
      </c>
      <c r="C32" s="57" t="s">
        <v>143</v>
      </c>
      <c r="D32" s="58">
        <v>13.3368339</v>
      </c>
      <c r="E32" s="58">
        <v>80.329995100000005</v>
      </c>
      <c r="F32" s="58">
        <v>1.427E-2</v>
      </c>
      <c r="G32" s="62">
        <v>3.7000000000000002E-3</v>
      </c>
      <c r="H32" s="58">
        <v>103.92</v>
      </c>
      <c r="I32" s="58">
        <v>39.462000000000003</v>
      </c>
      <c r="J32" s="58">
        <v>19.440000000000001</v>
      </c>
      <c r="K32" s="58">
        <v>645.57500000000005</v>
      </c>
      <c r="L32" s="60">
        <v>0.18</v>
      </c>
      <c r="M32" s="60">
        <v>6.5659999999999998</v>
      </c>
      <c r="N32" s="60">
        <v>6.5659999999999998</v>
      </c>
      <c r="O32" s="61" t="s">
        <v>115</v>
      </c>
      <c r="P32" s="61">
        <f t="shared" si="1"/>
        <v>7.0710678119999995E-2</v>
      </c>
    </row>
    <row r="34" spans="5:16">
      <c r="E34" s="6" t="s">
        <v>11</v>
      </c>
      <c r="F34" s="6">
        <f t="shared" ref="F34:N34" si="5">AVERAGE(F4:F32)</f>
        <v>2.6825172410000001E-2</v>
      </c>
      <c r="G34" s="63">
        <f t="shared" si="5"/>
        <v>3.8933793099999998E-3</v>
      </c>
      <c r="H34" s="6">
        <f t="shared" si="5"/>
        <v>70.700275860000005</v>
      </c>
      <c r="I34" s="6">
        <f t="shared" si="5"/>
        <v>30.73213793</v>
      </c>
      <c r="J34" s="6">
        <f t="shared" si="5"/>
        <v>25.817517240000001</v>
      </c>
      <c r="K34" s="6">
        <f t="shared" si="5"/>
        <v>440.87079310000001</v>
      </c>
      <c r="L34" s="64">
        <f t="shared" si="5"/>
        <v>2.4764137929999999</v>
      </c>
      <c r="M34" s="64">
        <f t="shared" si="5"/>
        <v>3.5158888890000002</v>
      </c>
      <c r="N34" s="64">
        <f t="shared" si="5"/>
        <v>1.0950996980000001</v>
      </c>
      <c r="P34" s="64">
        <f>AVERAGE(P4:P32)</f>
        <v>7.0710678119999995E-2</v>
      </c>
    </row>
    <row r="35" spans="5:16">
      <c r="E35" s="6" t="s">
        <v>12</v>
      </c>
      <c r="F35" s="6">
        <f t="shared" ref="F35:N35" si="6">MEDIAN(F4:F32)</f>
        <v>1.3469999999999999E-2</v>
      </c>
      <c r="G35" s="63">
        <f t="shared" si="6"/>
        <v>3.6350000000000002E-3</v>
      </c>
      <c r="H35" s="6">
        <f t="shared" si="6"/>
        <v>57.32</v>
      </c>
      <c r="I35" s="6">
        <f t="shared" si="6"/>
        <v>27.818999999999999</v>
      </c>
      <c r="J35" s="6">
        <f t="shared" si="6"/>
        <v>17.956</v>
      </c>
      <c r="K35" s="6">
        <f t="shared" si="6"/>
        <v>466.16699999999997</v>
      </c>
      <c r="L35" s="64">
        <f t="shared" si="6"/>
        <v>0.34499999999999997</v>
      </c>
      <c r="M35" s="64">
        <f t="shared" si="6"/>
        <v>2.3380000000000001</v>
      </c>
      <c r="N35" s="64">
        <f t="shared" si="6"/>
        <v>5.7445626470000004E-3</v>
      </c>
      <c r="P35" s="64">
        <f>MEDIAN(P4:P32)</f>
        <v>7.0710678119999995E-2</v>
      </c>
    </row>
    <row r="36" spans="5:16">
      <c r="E36" s="6" t="s">
        <v>13</v>
      </c>
      <c r="F36" s="6">
        <f t="shared" ref="F36:N36" si="7">PERCENTILE((F4:F32),0.05)</f>
        <v>2.594E-3</v>
      </c>
      <c r="G36" s="6">
        <f t="shared" si="7"/>
        <v>2.346E-3</v>
      </c>
      <c r="H36" s="6">
        <f t="shared" si="7"/>
        <v>25.852</v>
      </c>
      <c r="I36" s="6">
        <f t="shared" si="7"/>
        <v>19.8828</v>
      </c>
      <c r="J36" s="6">
        <f t="shared" si="7"/>
        <v>6.516</v>
      </c>
      <c r="K36" s="6">
        <f t="shared" si="7"/>
        <v>165.23580000000001</v>
      </c>
      <c r="L36" s="6">
        <f t="shared" si="7"/>
        <v>8.3799999999999999E-2</v>
      </c>
      <c r="M36" s="6">
        <f t="shared" si="7"/>
        <v>1.6348</v>
      </c>
      <c r="N36" s="64">
        <f t="shared" si="7"/>
        <v>5.7445626470000004E-3</v>
      </c>
      <c r="O36" s="64"/>
      <c r="P36" s="64">
        <f>PERCENTILE((P4:P32),0.05)</f>
        <v>7.0710678119999995E-2</v>
      </c>
    </row>
    <row r="37" spans="5:16">
      <c r="E37" s="6" t="s">
        <v>14</v>
      </c>
      <c r="F37" s="6">
        <f t="shared" ref="F37:N37" si="8">PERCENTILE((F4:F32),0.95)</f>
        <v>8.4229999999999999E-2</v>
      </c>
      <c r="G37" s="6">
        <f t="shared" si="8"/>
        <v>6.8551999999999997E-3</v>
      </c>
      <c r="H37" s="6">
        <f t="shared" si="8"/>
        <v>118.72799999999999</v>
      </c>
      <c r="I37" s="6">
        <f t="shared" si="8"/>
        <v>46.708599999999997</v>
      </c>
      <c r="J37" s="6">
        <f t="shared" si="8"/>
        <v>45.76</v>
      </c>
      <c r="K37" s="6">
        <f t="shared" si="8"/>
        <v>664.83860000000004</v>
      </c>
      <c r="L37" s="6">
        <f t="shared" si="8"/>
        <v>3.4681999999999999</v>
      </c>
      <c r="M37" s="6">
        <f t="shared" si="8"/>
        <v>6.4584000000000001</v>
      </c>
      <c r="N37" s="6">
        <f t="shared" si="8"/>
        <v>5.7538</v>
      </c>
      <c r="P37" s="64">
        <f>PERCENTILE((P4:P32),0.95)</f>
        <v>7.0710678119999995E-2</v>
      </c>
    </row>
    <row r="38" spans="5:16">
      <c r="E38" s="6" t="s">
        <v>144</v>
      </c>
      <c r="F38" s="6">
        <f t="shared" ref="F38:N38" si="9">COUNT(F4:F32)</f>
        <v>29</v>
      </c>
      <c r="G38" s="6">
        <f t="shared" si="9"/>
        <v>29</v>
      </c>
      <c r="H38" s="6">
        <f t="shared" si="9"/>
        <v>29</v>
      </c>
      <c r="I38" s="6">
        <f t="shared" si="9"/>
        <v>29</v>
      </c>
      <c r="J38" s="6">
        <f t="shared" si="9"/>
        <v>29</v>
      </c>
      <c r="K38" s="6">
        <f t="shared" si="9"/>
        <v>29</v>
      </c>
      <c r="L38" s="6">
        <f t="shared" si="9"/>
        <v>29</v>
      </c>
      <c r="M38" s="6">
        <f t="shared" si="9"/>
        <v>9</v>
      </c>
      <c r="N38" s="6">
        <f t="shared" si="9"/>
        <v>29</v>
      </c>
      <c r="P38" s="6">
        <f>COUNT(P4:P32)</f>
        <v>29</v>
      </c>
    </row>
  </sheetData>
  <mergeCells count="2">
    <mergeCell ref="D2:E2"/>
    <mergeCell ref="F2:M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G49"/>
  <sheetViews>
    <sheetView workbookViewId="0"/>
  </sheetViews>
  <sheetFormatPr defaultColWidth="12.5703125" defaultRowHeight="15.75" customHeight="1"/>
  <cols>
    <col min="2" max="2" width="17.42578125" customWidth="1"/>
    <col min="3" max="3" width="33" customWidth="1"/>
    <col min="4" max="4" width="25.42578125" customWidth="1"/>
    <col min="5" max="5" width="19" customWidth="1"/>
    <col min="6" max="7" width="17" customWidth="1"/>
  </cols>
  <sheetData>
    <row r="2" spans="2:7">
      <c r="B2" s="163" t="s">
        <v>145</v>
      </c>
      <c r="C2" s="195"/>
      <c r="D2" s="192"/>
    </row>
    <row r="3" spans="2:7">
      <c r="B3" s="65" t="s">
        <v>146</v>
      </c>
      <c r="C3" s="66" t="s">
        <v>147</v>
      </c>
      <c r="D3" s="67" t="s">
        <v>87</v>
      </c>
      <c r="E3" s="6"/>
    </row>
    <row r="4" spans="2:7">
      <c r="B4" s="68" t="s">
        <v>148</v>
      </c>
      <c r="C4" s="69">
        <v>2.5000000000000001E-2</v>
      </c>
      <c r="D4" s="70">
        <f t="shared" ref="D4:D9" si="0">C4/1000</f>
        <v>2.5000000000000001E-5</v>
      </c>
      <c r="E4" s="6" t="s">
        <v>149</v>
      </c>
    </row>
    <row r="5" spans="2:7">
      <c r="B5" s="68" t="s">
        <v>150</v>
      </c>
      <c r="C5" s="69">
        <v>0.05</v>
      </c>
      <c r="D5" s="70">
        <f t="shared" si="0"/>
        <v>5.0000000000000002E-5</v>
      </c>
    </row>
    <row r="6" spans="2:7">
      <c r="B6" s="68" t="s">
        <v>151</v>
      </c>
      <c r="C6" s="69">
        <v>7.0000000000000007E-2</v>
      </c>
      <c r="D6" s="70">
        <f t="shared" si="0"/>
        <v>6.9999999999999994E-5</v>
      </c>
    </row>
    <row r="7" spans="2:7">
      <c r="B7" s="68" t="s">
        <v>152</v>
      </c>
      <c r="C7" s="69">
        <v>0.03</v>
      </c>
      <c r="D7" s="70">
        <f t="shared" si="0"/>
        <v>3.0000000000000001E-5</v>
      </c>
    </row>
    <row r="8" spans="2:7">
      <c r="B8" s="68" t="s">
        <v>153</v>
      </c>
      <c r="C8" s="69">
        <v>0.02</v>
      </c>
      <c r="D8" s="70">
        <f t="shared" si="0"/>
        <v>2.0000000000000002E-5</v>
      </c>
    </row>
    <row r="9" spans="2:7">
      <c r="B9" s="68" t="s">
        <v>154</v>
      </c>
      <c r="C9" s="69">
        <v>3.3000000000000002E-2</v>
      </c>
      <c r="D9" s="70">
        <f t="shared" si="0"/>
        <v>3.3000000000000003E-5</v>
      </c>
    </row>
    <row r="10" spans="2:7">
      <c r="B10" s="27" t="s">
        <v>155</v>
      </c>
      <c r="C10" s="27" t="s">
        <v>156</v>
      </c>
      <c r="D10" s="70">
        <v>3.0000000000000001E-6</v>
      </c>
    </row>
    <row r="14" spans="2:7">
      <c r="C14" s="164" t="s">
        <v>157</v>
      </c>
      <c r="D14" s="195"/>
      <c r="E14" s="195"/>
      <c r="F14" s="195"/>
      <c r="G14" s="192"/>
    </row>
    <row r="15" spans="2:7">
      <c r="B15" s="71"/>
      <c r="C15" s="165" t="s">
        <v>158</v>
      </c>
      <c r="D15" s="192"/>
      <c r="E15" s="166" t="s">
        <v>159</v>
      </c>
      <c r="F15" s="195"/>
      <c r="G15" s="192"/>
    </row>
    <row r="16" spans="2:7">
      <c r="B16" s="53"/>
      <c r="C16" s="72" t="s">
        <v>160</v>
      </c>
      <c r="D16" s="73" t="s">
        <v>161</v>
      </c>
      <c r="E16" s="72" t="s">
        <v>162</v>
      </c>
      <c r="F16" s="72" t="s">
        <v>163</v>
      </c>
      <c r="G16" s="72" t="s">
        <v>164</v>
      </c>
    </row>
    <row r="17" spans="2:7">
      <c r="B17" s="51" t="s">
        <v>2</v>
      </c>
      <c r="C17" s="72">
        <v>0.13</v>
      </c>
      <c r="D17" s="72">
        <v>0.7</v>
      </c>
      <c r="E17" s="53"/>
      <c r="F17" s="53"/>
      <c r="G17" s="53"/>
    </row>
    <row r="18" spans="2:7">
      <c r="B18" s="51" t="s">
        <v>4</v>
      </c>
      <c r="C18" s="72">
        <v>52.3</v>
      </c>
      <c r="D18" s="72">
        <v>160</v>
      </c>
      <c r="E18" s="52" t="s">
        <v>49</v>
      </c>
      <c r="F18" s="72" t="s">
        <v>50</v>
      </c>
      <c r="G18" s="72" t="s">
        <v>51</v>
      </c>
    </row>
    <row r="19" spans="2:7">
      <c r="B19" s="51" t="s">
        <v>5</v>
      </c>
      <c r="C19" s="72">
        <v>30.2</v>
      </c>
      <c r="D19" s="72">
        <v>112</v>
      </c>
      <c r="E19" s="52" t="s">
        <v>52</v>
      </c>
      <c r="F19" s="72" t="s">
        <v>53</v>
      </c>
      <c r="G19" s="72" t="s">
        <v>54</v>
      </c>
    </row>
    <row r="20" spans="2:7">
      <c r="B20" s="51" t="s">
        <v>6</v>
      </c>
      <c r="C20" s="72">
        <v>18.7</v>
      </c>
      <c r="D20" s="72">
        <v>108</v>
      </c>
      <c r="E20" s="52" t="s">
        <v>49</v>
      </c>
      <c r="F20" s="72" t="s">
        <v>56</v>
      </c>
      <c r="G20" s="72" t="s">
        <v>57</v>
      </c>
    </row>
    <row r="21" spans="2:7">
      <c r="B21" s="51" t="s">
        <v>7</v>
      </c>
      <c r="C21" s="53"/>
      <c r="D21" s="53"/>
      <c r="E21" s="52" t="s">
        <v>58</v>
      </c>
      <c r="F21" s="52" t="s">
        <v>59</v>
      </c>
      <c r="G21" s="52" t="s">
        <v>60</v>
      </c>
    </row>
    <row r="22" spans="2:7">
      <c r="B22" s="51" t="s">
        <v>8</v>
      </c>
      <c r="C22" s="72">
        <v>0.7</v>
      </c>
      <c r="D22" s="72">
        <v>4.2</v>
      </c>
      <c r="E22" s="53"/>
      <c r="F22" s="72" t="s">
        <v>165</v>
      </c>
      <c r="G22" s="72" t="s">
        <v>61</v>
      </c>
    </row>
    <row r="23" spans="2:7">
      <c r="B23" s="51" t="s">
        <v>9</v>
      </c>
      <c r="C23" s="72">
        <v>7.24</v>
      </c>
      <c r="D23" s="72">
        <v>41.6</v>
      </c>
      <c r="E23" s="52" t="s">
        <v>63</v>
      </c>
      <c r="F23" s="74">
        <v>44993</v>
      </c>
      <c r="G23" s="72" t="s">
        <v>64</v>
      </c>
    </row>
    <row r="26" spans="2:7">
      <c r="C26" s="164" t="s">
        <v>166</v>
      </c>
      <c r="D26" s="195"/>
      <c r="E26" s="195"/>
      <c r="F26" s="192"/>
    </row>
    <row r="27" spans="2:7">
      <c r="B27" s="75"/>
      <c r="C27" s="76" t="s">
        <v>167</v>
      </c>
      <c r="D27" s="76" t="s">
        <v>168</v>
      </c>
      <c r="E27" s="76" t="s">
        <v>169</v>
      </c>
      <c r="F27" s="76" t="s">
        <v>170</v>
      </c>
    </row>
    <row r="28" spans="2:7">
      <c r="B28" s="51" t="s">
        <v>2</v>
      </c>
      <c r="C28" s="53"/>
      <c r="D28" s="52">
        <v>1</v>
      </c>
      <c r="E28" s="52">
        <v>0.1</v>
      </c>
      <c r="F28" s="52">
        <v>0.5</v>
      </c>
    </row>
    <row r="29" spans="2:7">
      <c r="B29" s="51" t="s">
        <v>4</v>
      </c>
      <c r="C29" s="52">
        <v>13</v>
      </c>
      <c r="D29" s="53"/>
      <c r="E29" s="53"/>
      <c r="F29" s="52">
        <v>12</v>
      </c>
    </row>
    <row r="30" spans="2:7">
      <c r="B30" s="51" t="s">
        <v>5</v>
      </c>
      <c r="C30" s="52">
        <v>1.7</v>
      </c>
      <c r="D30" s="52" t="s">
        <v>171</v>
      </c>
      <c r="E30" s="52">
        <v>0.3</v>
      </c>
      <c r="F30" s="52">
        <v>0.5</v>
      </c>
    </row>
    <row r="31" spans="2:7">
      <c r="B31" s="51" t="s">
        <v>6</v>
      </c>
      <c r="C31" s="53"/>
      <c r="D31" s="53"/>
      <c r="E31" s="53"/>
      <c r="F31" s="52">
        <v>30</v>
      </c>
    </row>
    <row r="32" spans="2:7">
      <c r="B32" s="51" t="s">
        <v>7</v>
      </c>
      <c r="C32" s="53"/>
      <c r="D32" s="53"/>
      <c r="E32" s="53"/>
      <c r="F32" s="53"/>
    </row>
    <row r="33" spans="2:6">
      <c r="B33" s="51" t="s">
        <v>8</v>
      </c>
      <c r="C33" s="52">
        <v>4</v>
      </c>
      <c r="D33" s="52" t="s">
        <v>171</v>
      </c>
      <c r="E33" s="52">
        <v>2</v>
      </c>
      <c r="F33" s="52" t="s">
        <v>172</v>
      </c>
    </row>
    <row r="34" spans="2:6">
      <c r="B34" s="51" t="s">
        <v>9</v>
      </c>
      <c r="C34" s="52" t="s">
        <v>98</v>
      </c>
      <c r="D34" s="53"/>
      <c r="E34" s="52"/>
      <c r="F34" s="52" t="s">
        <v>98</v>
      </c>
    </row>
    <row r="38" spans="2:6">
      <c r="C38" s="6" t="s">
        <v>173</v>
      </c>
    </row>
    <row r="39" spans="2:6">
      <c r="B39" s="77">
        <v>1</v>
      </c>
      <c r="C39" s="78" t="s">
        <v>174</v>
      </c>
      <c r="D39" s="79" t="s">
        <v>175</v>
      </c>
    </row>
    <row r="40" spans="2:6">
      <c r="B40" s="77">
        <v>2</v>
      </c>
      <c r="C40" s="78" t="s">
        <v>176</v>
      </c>
      <c r="D40" s="79" t="s">
        <v>177</v>
      </c>
    </row>
    <row r="41" spans="2:6">
      <c r="B41" s="77">
        <v>3</v>
      </c>
      <c r="C41" s="80" t="s">
        <v>178</v>
      </c>
      <c r="D41" s="79" t="s">
        <v>34</v>
      </c>
    </row>
    <row r="42" spans="2:6">
      <c r="B42" s="77">
        <v>4</v>
      </c>
      <c r="C42" s="78" t="s">
        <v>179</v>
      </c>
      <c r="D42" s="79" t="s">
        <v>180</v>
      </c>
    </row>
    <row r="43" spans="2:6">
      <c r="B43" s="77">
        <v>5</v>
      </c>
      <c r="C43" s="78" t="s">
        <v>181</v>
      </c>
      <c r="D43" s="79" t="s">
        <v>182</v>
      </c>
    </row>
    <row r="44" spans="2:6">
      <c r="B44" s="77">
        <v>6</v>
      </c>
      <c r="C44" s="78" t="s">
        <v>183</v>
      </c>
      <c r="D44" s="79" t="s">
        <v>38</v>
      </c>
    </row>
    <row r="45" spans="2:6">
      <c r="B45" s="77">
        <v>7</v>
      </c>
      <c r="C45" s="78" t="s">
        <v>184</v>
      </c>
      <c r="D45" s="79" t="s">
        <v>185</v>
      </c>
    </row>
    <row r="46" spans="2:6">
      <c r="B46" s="77">
        <v>8</v>
      </c>
      <c r="C46" s="81" t="s">
        <v>186</v>
      </c>
      <c r="D46" s="82" t="s">
        <v>187</v>
      </c>
    </row>
    <row r="47" spans="2:6">
      <c r="B47" s="77">
        <v>9</v>
      </c>
      <c r="C47" s="83" t="s">
        <v>188</v>
      </c>
      <c r="D47" s="82" t="s">
        <v>103</v>
      </c>
    </row>
    <row r="48" spans="2:6">
      <c r="B48" s="77">
        <v>10</v>
      </c>
      <c r="C48" s="80" t="s">
        <v>189</v>
      </c>
      <c r="D48" s="82" t="s">
        <v>104</v>
      </c>
    </row>
    <row r="49" spans="2:4">
      <c r="B49" s="77">
        <v>11</v>
      </c>
      <c r="C49" s="80" t="s">
        <v>190</v>
      </c>
      <c r="D49" s="82" t="s">
        <v>107</v>
      </c>
    </row>
  </sheetData>
  <mergeCells count="5">
    <mergeCell ref="B2:D2"/>
    <mergeCell ref="C14:G14"/>
    <mergeCell ref="C15:D15"/>
    <mergeCell ref="E15:G15"/>
    <mergeCell ref="C26:F26"/>
  </mergeCells>
  <hyperlinks>
    <hyperlink ref="D39" r:id="rId1" xr:uid="{00000000-0004-0000-0200-000000000000}"/>
    <hyperlink ref="D40" r:id="rId2" xr:uid="{00000000-0004-0000-0200-000001000000}"/>
    <hyperlink ref="D41" r:id="rId3" xr:uid="{00000000-0004-0000-0200-000002000000}"/>
    <hyperlink ref="D42" r:id="rId4" xr:uid="{00000000-0004-0000-0200-000003000000}"/>
    <hyperlink ref="D43" r:id="rId5" xr:uid="{00000000-0004-0000-0200-000004000000}"/>
    <hyperlink ref="D44" r:id="rId6" xr:uid="{00000000-0004-0000-0200-000005000000}"/>
    <hyperlink ref="D45" r:id="rId7" xr:uid="{00000000-0004-0000-0200-000006000000}"/>
    <hyperlink ref="D46" r:id="rId8" xr:uid="{00000000-0004-0000-0200-000007000000}"/>
    <hyperlink ref="D47" r:id="rId9" xr:uid="{00000000-0004-0000-0200-000008000000}"/>
    <hyperlink ref="D48" r:id="rId10" xr:uid="{00000000-0004-0000-0200-000009000000}"/>
    <hyperlink ref="D49" r:id="rId11" xr:uid="{00000000-0004-0000-0200-00000A000000}"/>
  </hyperlink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2:P46"/>
  <sheetViews>
    <sheetView workbookViewId="0"/>
  </sheetViews>
  <sheetFormatPr defaultColWidth="12.5703125" defaultRowHeight="15.75" customHeight="1"/>
  <sheetData>
    <row r="2" spans="2:16">
      <c r="B2" s="167" t="s">
        <v>191</v>
      </c>
      <c r="C2" s="195"/>
      <c r="D2" s="195"/>
      <c r="E2" s="195"/>
      <c r="F2" s="195"/>
      <c r="G2" s="195"/>
      <c r="H2" s="195"/>
      <c r="I2" s="195"/>
      <c r="J2" s="192"/>
    </row>
    <row r="3" spans="2:16">
      <c r="B3" s="70"/>
      <c r="C3" s="162" t="s">
        <v>109</v>
      </c>
      <c r="D3" s="193"/>
      <c r="E3" s="193"/>
      <c r="F3" s="193"/>
      <c r="G3" s="193"/>
      <c r="H3" s="193"/>
      <c r="I3" s="193"/>
      <c r="J3" s="194"/>
      <c r="M3" s="6"/>
      <c r="N3" s="6"/>
      <c r="O3" s="6"/>
    </row>
    <row r="4" spans="2:16">
      <c r="B4" s="84" t="s">
        <v>192</v>
      </c>
      <c r="C4" s="4" t="s">
        <v>2</v>
      </c>
      <c r="D4" s="85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N4" s="8"/>
      <c r="O4" s="8"/>
      <c r="P4" s="8"/>
    </row>
    <row r="5" spans="2:16">
      <c r="B5" s="57">
        <v>1</v>
      </c>
      <c r="C5" s="58">
        <v>2.7200000000000002E-3</v>
      </c>
      <c r="D5" s="62">
        <v>2.6879999999999999E-3</v>
      </c>
      <c r="E5" s="58">
        <v>31.515999999999998</v>
      </c>
      <c r="F5" s="58">
        <v>20.268000000000001</v>
      </c>
      <c r="G5" s="58">
        <v>7.452</v>
      </c>
      <c r="H5" s="58">
        <v>106.248</v>
      </c>
      <c r="I5" s="60">
        <v>6.8000000000000005E-2</v>
      </c>
      <c r="J5" s="60" t="s">
        <v>115</v>
      </c>
      <c r="L5" s="168"/>
      <c r="M5" s="15"/>
      <c r="N5" s="86"/>
      <c r="O5" s="86"/>
      <c r="P5" s="86"/>
    </row>
    <row r="6" spans="2:16">
      <c r="B6" s="57">
        <v>2</v>
      </c>
      <c r="C6" s="58">
        <v>6.1030000000000001E-2</v>
      </c>
      <c r="D6" s="62">
        <v>2.2620000000000001E-3</v>
      </c>
      <c r="E6" s="58">
        <v>86.2</v>
      </c>
      <c r="F6" s="58">
        <v>26.925000000000001</v>
      </c>
      <c r="G6" s="58">
        <v>25.972000000000001</v>
      </c>
      <c r="H6" s="58">
        <v>580.13499999999999</v>
      </c>
      <c r="I6" s="60">
        <v>1.3009999999999999</v>
      </c>
      <c r="J6" s="60" t="s">
        <v>115</v>
      </c>
      <c r="L6" s="188"/>
      <c r="M6" s="15"/>
      <c r="N6" s="86"/>
      <c r="O6" s="86"/>
      <c r="P6" s="86"/>
    </row>
    <row r="7" spans="2:16">
      <c r="B7" s="57">
        <v>3</v>
      </c>
      <c r="C7" s="58">
        <v>0.12712999999999999</v>
      </c>
      <c r="D7" s="62">
        <v>4.1019999999999997E-3</v>
      </c>
      <c r="E7" s="58">
        <v>121.8</v>
      </c>
      <c r="F7" s="58">
        <v>36.442999999999998</v>
      </c>
      <c r="G7" s="58">
        <v>48.48</v>
      </c>
      <c r="H7" s="58">
        <v>623.149</v>
      </c>
      <c r="I7" s="60">
        <v>3.9849999999999999</v>
      </c>
      <c r="J7" s="60" t="s">
        <v>115</v>
      </c>
      <c r="L7" s="188"/>
      <c r="M7" s="15"/>
      <c r="N7" s="86"/>
      <c r="O7" s="86"/>
      <c r="P7" s="86"/>
    </row>
    <row r="8" spans="2:16">
      <c r="B8" s="57">
        <v>4</v>
      </c>
      <c r="C8" s="58">
        <v>9.3710000000000002E-2</v>
      </c>
      <c r="D8" s="62">
        <v>3.839E-3</v>
      </c>
      <c r="E8" s="58">
        <v>108.88</v>
      </c>
      <c r="F8" s="58">
        <v>33.139000000000003</v>
      </c>
      <c r="G8" s="58">
        <v>41.68</v>
      </c>
      <c r="H8" s="58">
        <v>532.70899999999995</v>
      </c>
      <c r="I8" s="60">
        <v>2.6930000000000001</v>
      </c>
      <c r="J8" s="60" t="s">
        <v>115</v>
      </c>
      <c r="L8" s="188"/>
      <c r="M8" s="15"/>
      <c r="N8" s="86"/>
      <c r="O8" s="86"/>
      <c r="P8" s="86"/>
    </row>
    <row r="9" spans="2:16">
      <c r="B9" s="57">
        <v>5</v>
      </c>
      <c r="C9" s="58">
        <v>9.9299999999999996E-3</v>
      </c>
      <c r="D9" s="62">
        <v>3.6350000000000002E-3</v>
      </c>
      <c r="E9" s="58">
        <v>29.788</v>
      </c>
      <c r="F9" s="58">
        <v>17.984999999999999</v>
      </c>
      <c r="G9" s="58">
        <v>7.4960000000000004</v>
      </c>
      <c r="H9" s="58">
        <v>196.50299999999999</v>
      </c>
      <c r="I9" s="60">
        <v>0.28799999999999998</v>
      </c>
      <c r="J9" s="60" t="s">
        <v>115</v>
      </c>
      <c r="L9" s="188"/>
      <c r="M9" s="15"/>
      <c r="N9" s="86"/>
      <c r="O9" s="86"/>
      <c r="P9" s="86"/>
    </row>
    <row r="10" spans="2:16">
      <c r="B10" s="57">
        <v>6</v>
      </c>
      <c r="C10" s="58">
        <v>2.571E-2</v>
      </c>
      <c r="D10" s="62">
        <v>4.8459999999999996E-3</v>
      </c>
      <c r="E10" s="58">
        <v>62.28</v>
      </c>
      <c r="F10" s="58">
        <v>27.818999999999999</v>
      </c>
      <c r="G10" s="58">
        <v>20.440000000000001</v>
      </c>
      <c r="H10" s="58">
        <v>382.89600000000002</v>
      </c>
      <c r="I10" s="60">
        <v>0.746</v>
      </c>
      <c r="J10" s="60" t="s">
        <v>115</v>
      </c>
      <c r="L10" s="188"/>
      <c r="M10" s="15"/>
      <c r="N10" s="86"/>
      <c r="O10" s="86"/>
      <c r="P10" s="86"/>
    </row>
    <row r="11" spans="2:16">
      <c r="B11" s="57">
        <v>7</v>
      </c>
      <c r="C11" s="58">
        <v>2.265E-2</v>
      </c>
      <c r="D11" s="62">
        <v>3.333E-3</v>
      </c>
      <c r="E11" s="58">
        <v>72.92</v>
      </c>
      <c r="F11" s="58">
        <v>29.687999999999999</v>
      </c>
      <c r="G11" s="58">
        <v>19.608000000000001</v>
      </c>
      <c r="H11" s="58">
        <v>339.88200000000001</v>
      </c>
      <c r="I11" s="60">
        <v>0.44800000000000001</v>
      </c>
      <c r="J11" s="60">
        <v>2.3380000000000001</v>
      </c>
      <c r="L11" s="188"/>
      <c r="M11" s="15"/>
      <c r="N11" s="86"/>
      <c r="O11" s="86"/>
      <c r="P11" s="86"/>
    </row>
    <row r="12" spans="2:16">
      <c r="B12" s="57">
        <v>8</v>
      </c>
      <c r="C12" s="58">
        <v>1.1480000000000001E-2</v>
      </c>
      <c r="D12" s="62">
        <v>8.3770000000000008E-3</v>
      </c>
      <c r="E12" s="58">
        <v>43.36</v>
      </c>
      <c r="F12" s="58">
        <v>22.198</v>
      </c>
      <c r="G12" s="58">
        <v>11.968</v>
      </c>
      <c r="H12" s="58">
        <v>273.15600000000001</v>
      </c>
      <c r="I12" s="60">
        <v>0.222</v>
      </c>
      <c r="J12" s="60" t="s">
        <v>115</v>
      </c>
      <c r="N12" s="86"/>
      <c r="O12" s="86"/>
      <c r="P12" s="86"/>
    </row>
    <row r="13" spans="2:16">
      <c r="B13" s="57">
        <v>9</v>
      </c>
      <c r="C13" s="58">
        <v>1.388E-2</v>
      </c>
      <c r="D13" s="62">
        <v>3.754E-3</v>
      </c>
      <c r="E13" s="58">
        <v>43.76</v>
      </c>
      <c r="F13" s="58">
        <v>26.395</v>
      </c>
      <c r="G13" s="58">
        <v>17.956</v>
      </c>
      <c r="H13" s="58">
        <v>256.61200000000002</v>
      </c>
      <c r="I13" s="60">
        <v>0.44900000000000001</v>
      </c>
      <c r="J13" s="60" t="s">
        <v>115</v>
      </c>
      <c r="L13" s="168"/>
      <c r="M13" s="15"/>
      <c r="N13" s="86"/>
      <c r="O13" s="86"/>
      <c r="P13" s="86"/>
    </row>
    <row r="14" spans="2:16">
      <c r="B14" s="57">
        <v>10</v>
      </c>
      <c r="C14" s="58">
        <v>6.2100000000000002E-3</v>
      </c>
      <c r="D14" s="62">
        <v>3.0890000000000002E-3</v>
      </c>
      <c r="E14" s="58">
        <v>23.228000000000002</v>
      </c>
      <c r="F14" s="58">
        <v>20.369</v>
      </c>
      <c r="G14" s="58">
        <v>8.4120000000000008</v>
      </c>
      <c r="H14" s="58">
        <v>189.65600000000001</v>
      </c>
      <c r="I14" s="60">
        <v>0.13900000000000001</v>
      </c>
      <c r="J14" s="60" t="s">
        <v>115</v>
      </c>
      <c r="L14" s="188"/>
      <c r="M14" s="15"/>
      <c r="N14" s="86"/>
      <c r="O14" s="86"/>
      <c r="P14" s="86"/>
    </row>
    <row r="15" spans="2:16">
      <c r="B15" s="57">
        <v>18</v>
      </c>
      <c r="C15" s="58">
        <v>5.6309999999999999E-2</v>
      </c>
      <c r="D15" s="62">
        <v>3.8760000000000001E-3</v>
      </c>
      <c r="E15" s="58">
        <v>204.84</v>
      </c>
      <c r="F15" s="58">
        <v>84.406000000000006</v>
      </c>
      <c r="G15" s="58">
        <v>231</v>
      </c>
      <c r="H15" s="58">
        <v>468.74</v>
      </c>
      <c r="I15" s="60">
        <v>5.7510000000000003</v>
      </c>
      <c r="J15" s="60">
        <v>1.6240000000000001</v>
      </c>
      <c r="L15" s="188"/>
      <c r="M15" s="15"/>
      <c r="N15" s="86"/>
      <c r="O15" s="86"/>
      <c r="P15" s="86"/>
    </row>
    <row r="16" spans="2:16">
      <c r="B16" s="57">
        <v>19</v>
      </c>
      <c r="C16" s="58">
        <v>7.0010000000000003E-2</v>
      </c>
      <c r="D16" s="62">
        <v>3.7109999999999999E-3</v>
      </c>
      <c r="E16" s="58">
        <v>52.68</v>
      </c>
      <c r="F16" s="58">
        <v>30.135000000000002</v>
      </c>
      <c r="G16" s="58">
        <v>24.12</v>
      </c>
      <c r="H16" s="58">
        <v>184.923</v>
      </c>
      <c r="I16" s="60">
        <v>0.67900000000000005</v>
      </c>
      <c r="J16" s="60" t="s">
        <v>115</v>
      </c>
      <c r="L16" s="188"/>
      <c r="M16" s="15"/>
      <c r="N16" s="86"/>
      <c r="O16" s="86"/>
      <c r="P16" s="86"/>
    </row>
    <row r="17" spans="2:16">
      <c r="B17" s="57">
        <v>20</v>
      </c>
      <c r="C17" s="58">
        <v>5.4609999999999999E-2</v>
      </c>
      <c r="D17" s="62">
        <v>3.3119999999999998E-3</v>
      </c>
      <c r="E17" s="58">
        <v>43.24</v>
      </c>
      <c r="F17" s="58">
        <v>21.023</v>
      </c>
      <c r="G17" s="58">
        <v>21.731999999999999</v>
      </c>
      <c r="H17" s="58">
        <v>185.47399999999999</v>
      </c>
      <c r="I17" s="60">
        <v>2.4790000000000001</v>
      </c>
      <c r="J17" s="60" t="s">
        <v>115</v>
      </c>
      <c r="L17" s="188"/>
      <c r="M17" s="15"/>
      <c r="N17" s="86"/>
      <c r="O17" s="86"/>
      <c r="P17" s="86"/>
    </row>
    <row r="18" spans="2:16">
      <c r="L18" s="188"/>
      <c r="M18" s="15"/>
      <c r="N18" s="86"/>
      <c r="O18" s="86"/>
      <c r="P18" s="86"/>
    </row>
    <row r="19" spans="2:16">
      <c r="B19" s="167" t="s">
        <v>193</v>
      </c>
      <c r="C19" s="195"/>
      <c r="D19" s="195"/>
      <c r="E19" s="195"/>
      <c r="F19" s="195"/>
      <c r="G19" s="195"/>
      <c r="H19" s="195"/>
      <c r="I19" s="195"/>
      <c r="J19" s="192"/>
      <c r="L19" s="188"/>
      <c r="M19" s="15"/>
      <c r="N19" s="86"/>
      <c r="O19" s="86"/>
      <c r="P19" s="86"/>
    </row>
    <row r="20" spans="2:16">
      <c r="B20" s="70"/>
      <c r="C20" s="162" t="s">
        <v>109</v>
      </c>
      <c r="D20" s="193"/>
      <c r="E20" s="193"/>
      <c r="F20" s="193"/>
      <c r="G20" s="193"/>
      <c r="H20" s="193"/>
      <c r="I20" s="193"/>
      <c r="J20" s="194"/>
      <c r="N20" s="86"/>
      <c r="O20" s="86"/>
      <c r="P20" s="86"/>
    </row>
    <row r="21" spans="2:16">
      <c r="B21" s="55" t="s">
        <v>192</v>
      </c>
      <c r="C21" s="4" t="s">
        <v>2</v>
      </c>
      <c r="D21" s="85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L21" s="168"/>
      <c r="M21" s="15"/>
      <c r="N21" s="86"/>
      <c r="O21" s="86"/>
      <c r="P21" s="86"/>
    </row>
    <row r="22" spans="2:16">
      <c r="B22" s="24">
        <v>11</v>
      </c>
      <c r="C22" s="58">
        <v>7.5700000000000003E-3</v>
      </c>
      <c r="D22" s="62">
        <v>3.2569999999999999E-3</v>
      </c>
      <c r="E22" s="58">
        <v>20.82</v>
      </c>
      <c r="F22" s="58">
        <v>20.407</v>
      </c>
      <c r="G22" s="58">
        <v>5.0919999999999996</v>
      </c>
      <c r="H22" s="58">
        <v>152.11099999999999</v>
      </c>
      <c r="I22" s="60">
        <v>0.307</v>
      </c>
      <c r="J22" s="60" t="s">
        <v>115</v>
      </c>
      <c r="L22" s="188"/>
      <c r="M22" s="15"/>
      <c r="N22" s="86"/>
      <c r="O22" s="86"/>
      <c r="P22" s="86"/>
    </row>
    <row r="23" spans="2:16">
      <c r="B23" s="24">
        <v>12</v>
      </c>
      <c r="C23" s="58">
        <v>3.465E-2</v>
      </c>
      <c r="D23" s="62">
        <v>4.0549999999999996E-3</v>
      </c>
      <c r="E23" s="58">
        <v>114.12</v>
      </c>
      <c r="F23" s="58">
        <v>40.889000000000003</v>
      </c>
      <c r="G23" s="58">
        <v>35.012</v>
      </c>
      <c r="H23" s="58">
        <v>495.94499999999999</v>
      </c>
      <c r="I23" s="60">
        <v>0.61</v>
      </c>
      <c r="J23" s="60">
        <v>4.9390000000000001</v>
      </c>
      <c r="L23" s="188"/>
      <c r="M23" s="15"/>
      <c r="N23" s="86"/>
      <c r="O23" s="86"/>
      <c r="P23" s="86"/>
    </row>
    <row r="24" spans="2:16">
      <c r="B24" s="24">
        <v>13</v>
      </c>
      <c r="C24" s="58">
        <v>1.064E-2</v>
      </c>
      <c r="D24" s="62">
        <v>6.4939999999999998E-3</v>
      </c>
      <c r="E24" s="58">
        <v>52.48</v>
      </c>
      <c r="F24" s="58">
        <v>27.690999999999999</v>
      </c>
      <c r="G24" s="58">
        <v>14.004</v>
      </c>
      <c r="H24" s="58">
        <v>396.68299999999999</v>
      </c>
      <c r="I24" s="60">
        <v>0.34499999999999997</v>
      </c>
      <c r="J24" s="60" t="s">
        <v>115</v>
      </c>
      <c r="L24" s="188"/>
      <c r="M24" s="15"/>
      <c r="N24" s="86"/>
      <c r="O24" s="86"/>
      <c r="P24" s="86"/>
    </row>
    <row r="25" spans="2:16">
      <c r="B25" s="24">
        <v>14</v>
      </c>
      <c r="C25" s="58">
        <v>2.8600000000000001E-3</v>
      </c>
      <c r="D25" s="62">
        <v>2.7179999999999999E-3</v>
      </c>
      <c r="E25" s="58">
        <v>45.44</v>
      </c>
      <c r="F25" s="58">
        <v>19.626000000000001</v>
      </c>
      <c r="G25" s="58">
        <v>9.7959999999999994</v>
      </c>
      <c r="H25" s="58">
        <v>228.672</v>
      </c>
      <c r="I25" s="60">
        <v>0.34899999999999998</v>
      </c>
      <c r="J25" s="60" t="s">
        <v>115</v>
      </c>
      <c r="L25" s="188"/>
      <c r="M25" s="15"/>
      <c r="N25" s="86"/>
      <c r="O25" s="86"/>
      <c r="P25" s="86"/>
    </row>
    <row r="26" spans="2:16">
      <c r="B26" s="24">
        <v>15</v>
      </c>
      <c r="C26" s="58">
        <v>1.3469999999999999E-2</v>
      </c>
      <c r="D26" s="62">
        <v>3.4030000000000002E-3</v>
      </c>
      <c r="E26" s="58">
        <v>57.32</v>
      </c>
      <c r="F26" s="58">
        <v>31.9</v>
      </c>
      <c r="G26" s="58">
        <v>15.2</v>
      </c>
      <c r="H26" s="58">
        <v>610.83299999999997</v>
      </c>
      <c r="I26" s="60">
        <v>0.41299999999999998</v>
      </c>
      <c r="J26" s="60" t="s">
        <v>115</v>
      </c>
      <c r="L26" s="188"/>
      <c r="M26" s="15"/>
      <c r="N26" s="86"/>
      <c r="O26" s="86"/>
      <c r="P26" s="86"/>
    </row>
    <row r="27" spans="2:16">
      <c r="L27" s="188"/>
      <c r="M27" s="15"/>
      <c r="N27" s="86"/>
      <c r="O27" s="86"/>
      <c r="P27" s="86"/>
    </row>
    <row r="28" spans="2:16">
      <c r="B28" s="167" t="s">
        <v>194</v>
      </c>
      <c r="C28" s="195"/>
      <c r="D28" s="195"/>
      <c r="E28" s="195"/>
      <c r="F28" s="195"/>
      <c r="G28" s="195"/>
      <c r="H28" s="195"/>
      <c r="I28" s="195"/>
      <c r="J28" s="192"/>
      <c r="N28" s="86"/>
      <c r="O28" s="86"/>
      <c r="P28" s="86"/>
    </row>
    <row r="29" spans="2:16">
      <c r="B29" s="70"/>
      <c r="C29" s="162" t="s">
        <v>109</v>
      </c>
      <c r="D29" s="193"/>
      <c r="E29" s="193"/>
      <c r="F29" s="193"/>
      <c r="G29" s="193"/>
      <c r="H29" s="193"/>
      <c r="I29" s="193"/>
      <c r="J29" s="194"/>
      <c r="L29" s="168"/>
      <c r="M29" s="15"/>
      <c r="N29" s="86"/>
      <c r="O29" s="86"/>
      <c r="P29" s="86"/>
    </row>
    <row r="30" spans="2:16">
      <c r="B30" s="55" t="s">
        <v>192</v>
      </c>
      <c r="C30" s="4" t="s">
        <v>2</v>
      </c>
      <c r="D30" s="85" t="s">
        <v>3</v>
      </c>
      <c r="E30" s="4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4" t="s">
        <v>9</v>
      </c>
      <c r="L30" s="188"/>
      <c r="M30" s="15"/>
      <c r="N30" s="86"/>
      <c r="O30" s="86"/>
      <c r="P30" s="86"/>
    </row>
    <row r="31" spans="2:16">
      <c r="B31" s="24">
        <v>16</v>
      </c>
      <c r="C31" s="58">
        <v>3.9579999999999997E-2</v>
      </c>
      <c r="D31" s="62">
        <v>7.0959999999999999E-3</v>
      </c>
      <c r="E31" s="58">
        <v>109.84</v>
      </c>
      <c r="F31" s="58">
        <v>49.487000000000002</v>
      </c>
      <c r="G31" s="58">
        <v>28.692</v>
      </c>
      <c r="H31" s="58">
        <v>1084.306</v>
      </c>
      <c r="I31" s="60">
        <v>0.52300000000000002</v>
      </c>
      <c r="J31" s="60" t="s">
        <v>115</v>
      </c>
      <c r="L31" s="188"/>
      <c r="M31" s="15"/>
      <c r="N31" s="86"/>
      <c r="O31" s="86"/>
      <c r="P31" s="86"/>
    </row>
    <row r="32" spans="2:16">
      <c r="B32" s="24">
        <v>17</v>
      </c>
      <c r="C32" s="58">
        <v>1.426E-2</v>
      </c>
      <c r="D32" s="62">
        <v>3.8999999999999998E-3</v>
      </c>
      <c r="E32" s="58">
        <v>52.4</v>
      </c>
      <c r="F32" s="58">
        <v>26.88</v>
      </c>
      <c r="G32" s="58">
        <v>11.92</v>
      </c>
      <c r="H32" s="58">
        <v>433.447</v>
      </c>
      <c r="I32" s="60">
        <v>0.317</v>
      </c>
      <c r="J32" s="60" t="s">
        <v>115</v>
      </c>
      <c r="L32" s="188"/>
      <c r="M32" s="15"/>
      <c r="N32" s="86"/>
      <c r="O32" s="86"/>
      <c r="P32" s="86"/>
    </row>
    <row r="33" spans="2:16">
      <c r="B33" s="24">
        <v>21</v>
      </c>
      <c r="C33" s="58">
        <v>4.0689999999999997E-2</v>
      </c>
      <c r="D33" s="62">
        <v>3.5379999999999999E-3</v>
      </c>
      <c r="E33" s="58">
        <v>112.52</v>
      </c>
      <c r="F33" s="58">
        <v>42.540999999999997</v>
      </c>
      <c r="G33" s="58">
        <v>26.98</v>
      </c>
      <c r="H33" s="58">
        <v>436.80099999999999</v>
      </c>
      <c r="I33" s="60">
        <v>0.438</v>
      </c>
      <c r="J33" s="60">
        <v>6.2969999999999997</v>
      </c>
      <c r="L33" s="188"/>
      <c r="M33" s="15"/>
      <c r="N33" s="86"/>
      <c r="O33" s="86"/>
      <c r="P33" s="86"/>
    </row>
    <row r="34" spans="2:16">
      <c r="B34" s="24">
        <v>22</v>
      </c>
      <c r="C34" s="58">
        <v>9.7300000000000008E-3</v>
      </c>
      <c r="D34" s="62">
        <v>3.5639999999999999E-3</v>
      </c>
      <c r="E34" s="58">
        <v>55.56</v>
      </c>
      <c r="F34" s="58">
        <v>26.655000000000001</v>
      </c>
      <c r="G34" s="58">
        <v>10.836</v>
      </c>
      <c r="H34" s="58">
        <v>502.19499999999999</v>
      </c>
      <c r="I34" s="60">
        <v>8.1000000000000003E-2</v>
      </c>
      <c r="J34" s="60" t="s">
        <v>115</v>
      </c>
      <c r="L34" s="188"/>
      <c r="M34" s="15"/>
      <c r="N34" s="86"/>
      <c r="O34" s="86"/>
      <c r="P34" s="86"/>
    </row>
    <row r="35" spans="2:16">
      <c r="B35" s="24">
        <v>23</v>
      </c>
      <c r="C35" s="58">
        <v>6.79E-3</v>
      </c>
      <c r="D35" s="62">
        <v>3.8670000000000002E-3</v>
      </c>
      <c r="E35" s="58">
        <v>92.6</v>
      </c>
      <c r="F35" s="58">
        <v>28.277000000000001</v>
      </c>
      <c r="G35" s="58">
        <v>18.384</v>
      </c>
      <c r="H35" s="58">
        <v>658.44200000000001</v>
      </c>
      <c r="I35" s="60">
        <v>0.17299999999999999</v>
      </c>
      <c r="J35" s="60">
        <v>2.1179999999999999</v>
      </c>
      <c r="L35" s="188"/>
      <c r="M35" s="15"/>
      <c r="N35" s="86"/>
      <c r="O35" s="86"/>
      <c r="P35" s="86"/>
    </row>
    <row r="36" spans="2:16">
      <c r="B36" s="24">
        <v>24</v>
      </c>
      <c r="C36" s="58">
        <v>3.49E-3</v>
      </c>
      <c r="D36" s="62">
        <v>3.2889999999999998E-3</v>
      </c>
      <c r="E36" s="58">
        <v>75</v>
      </c>
      <c r="F36" s="58">
        <v>32.365000000000002</v>
      </c>
      <c r="G36" s="58">
        <v>12.672000000000001</v>
      </c>
      <c r="H36" s="58">
        <v>669.10299999999995</v>
      </c>
      <c r="I36" s="60">
        <v>0.16</v>
      </c>
      <c r="J36" s="60">
        <v>1.651</v>
      </c>
    </row>
    <row r="39" spans="2:16">
      <c r="B39" s="167" t="s">
        <v>195</v>
      </c>
      <c r="C39" s="195"/>
      <c r="D39" s="195"/>
      <c r="E39" s="195"/>
      <c r="F39" s="195"/>
      <c r="G39" s="195"/>
      <c r="H39" s="195"/>
      <c r="I39" s="195"/>
      <c r="J39" s="192"/>
    </row>
    <row r="40" spans="2:16">
      <c r="B40" s="70"/>
      <c r="C40" s="162" t="s">
        <v>109</v>
      </c>
      <c r="D40" s="193"/>
      <c r="E40" s="193"/>
      <c r="F40" s="193"/>
      <c r="G40" s="193"/>
      <c r="H40" s="193"/>
      <c r="I40" s="193"/>
      <c r="J40" s="194"/>
    </row>
    <row r="41" spans="2:16">
      <c r="B41" s="55" t="s">
        <v>192</v>
      </c>
      <c r="C41" s="4" t="s">
        <v>2</v>
      </c>
      <c r="D41" s="85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</row>
    <row r="42" spans="2:16">
      <c r="B42" s="24">
        <v>25</v>
      </c>
      <c r="C42" s="58">
        <v>9.0200000000000002E-3</v>
      </c>
      <c r="D42" s="62">
        <v>3.3570000000000002E-3</v>
      </c>
      <c r="E42" s="58">
        <v>93.16</v>
      </c>
      <c r="F42" s="58">
        <v>28.712</v>
      </c>
      <c r="G42" s="58">
        <v>24.584</v>
      </c>
      <c r="H42" s="58">
        <v>586.56799999999998</v>
      </c>
      <c r="I42" s="60">
        <v>0.129</v>
      </c>
      <c r="J42" s="60">
        <v>4.1059999999999999</v>
      </c>
    </row>
    <row r="43" spans="2:16">
      <c r="B43" s="24">
        <v>26</v>
      </c>
      <c r="C43" s="58">
        <v>2.5100000000000001E-3</v>
      </c>
      <c r="D43" s="62">
        <v>2.4719999999999998E-3</v>
      </c>
      <c r="E43" s="58">
        <v>38.415999999999997</v>
      </c>
      <c r="F43" s="58">
        <v>31.209</v>
      </c>
      <c r="G43" s="58">
        <v>11.012</v>
      </c>
      <c r="H43" s="58">
        <v>510.09899999999999</v>
      </c>
      <c r="I43" s="60">
        <v>0.16200000000000001</v>
      </c>
      <c r="J43" s="60" t="s">
        <v>115</v>
      </c>
    </row>
    <row r="44" spans="2:16">
      <c r="B44" s="24">
        <v>27</v>
      </c>
      <c r="C44" s="58">
        <v>1.0619999999999999E-2</v>
      </c>
      <c r="D44" s="62">
        <v>5.1640000000000002E-3</v>
      </c>
      <c r="E44" s="58">
        <v>66</v>
      </c>
      <c r="F44" s="58">
        <v>27.65</v>
      </c>
      <c r="G44" s="58">
        <v>12.875999999999999</v>
      </c>
      <c r="H44" s="58">
        <v>588.22299999999996</v>
      </c>
      <c r="I44" s="60">
        <v>0.29299999999999998</v>
      </c>
      <c r="J44" s="60">
        <v>2.004</v>
      </c>
    </row>
    <row r="45" spans="2:16">
      <c r="B45" s="24">
        <v>28</v>
      </c>
      <c r="C45" s="58">
        <v>2.3999999999999998E-3</v>
      </c>
      <c r="D45" s="62">
        <v>2.2100000000000002E-3</v>
      </c>
      <c r="E45" s="58">
        <v>36.22</v>
      </c>
      <c r="F45" s="58">
        <v>20.687999999999999</v>
      </c>
      <c r="G45" s="58">
        <v>5.8920000000000003</v>
      </c>
      <c r="H45" s="58">
        <v>466.16699999999997</v>
      </c>
      <c r="I45" s="60">
        <v>8.7999999999999995E-2</v>
      </c>
      <c r="J45" s="60" t="s">
        <v>115</v>
      </c>
    </row>
    <row r="46" spans="2:16">
      <c r="B46" s="24">
        <v>29</v>
      </c>
      <c r="C46" s="58">
        <v>1.427E-2</v>
      </c>
      <c r="D46" s="62">
        <v>3.7000000000000002E-3</v>
      </c>
      <c r="E46" s="58">
        <v>103.92</v>
      </c>
      <c r="F46" s="58">
        <v>39.462000000000003</v>
      </c>
      <c r="G46" s="58">
        <v>19.440000000000001</v>
      </c>
      <c r="H46" s="58">
        <v>645.57500000000005</v>
      </c>
      <c r="I46" s="60">
        <v>0.18</v>
      </c>
      <c r="J46" s="60">
        <v>6.5659999999999998</v>
      </c>
    </row>
  </sheetData>
  <mergeCells count="12">
    <mergeCell ref="C20:J20"/>
    <mergeCell ref="L21:L27"/>
    <mergeCell ref="B2:J2"/>
    <mergeCell ref="C3:J3"/>
    <mergeCell ref="L5:L11"/>
    <mergeCell ref="L13:L19"/>
    <mergeCell ref="B19:J19"/>
    <mergeCell ref="B28:J28"/>
    <mergeCell ref="C29:J29"/>
    <mergeCell ref="L29:L35"/>
    <mergeCell ref="B39:J39"/>
    <mergeCell ref="C40:J40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3:N91"/>
  <sheetViews>
    <sheetView workbookViewId="0"/>
  </sheetViews>
  <sheetFormatPr defaultColWidth="12.5703125" defaultRowHeight="15.75" customHeight="1"/>
  <cols>
    <col min="5" max="5" width="20.42578125" customWidth="1"/>
  </cols>
  <sheetData>
    <row r="3" spans="1:14">
      <c r="B3" s="87" t="s">
        <v>196</v>
      </c>
      <c r="C3" s="169" t="s">
        <v>108</v>
      </c>
      <c r="D3" s="192"/>
      <c r="E3" s="88" t="s">
        <v>197</v>
      </c>
      <c r="F3" s="161" t="s">
        <v>109</v>
      </c>
      <c r="G3" s="195"/>
      <c r="H3" s="195"/>
      <c r="I3" s="195"/>
      <c r="J3" s="195"/>
      <c r="K3" s="195"/>
      <c r="L3" s="195"/>
      <c r="M3" s="195"/>
      <c r="N3" s="192"/>
    </row>
    <row r="4" spans="1:14">
      <c r="B4" s="89"/>
      <c r="C4" s="10" t="s">
        <v>111</v>
      </c>
      <c r="D4" s="10" t="s">
        <v>112</v>
      </c>
      <c r="E4" s="90"/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19</v>
      </c>
      <c r="M4" s="11" t="s">
        <v>8</v>
      </c>
      <c r="N4" s="11" t="s">
        <v>9</v>
      </c>
    </row>
    <row r="5" spans="1:14">
      <c r="A5" s="6">
        <v>1</v>
      </c>
      <c r="B5" s="170">
        <v>1</v>
      </c>
      <c r="C5" s="171">
        <v>13.2748875</v>
      </c>
      <c r="D5" s="171">
        <v>80.323264399999999</v>
      </c>
      <c r="E5" s="91">
        <v>1</v>
      </c>
      <c r="F5" s="91">
        <v>8.0000000000000002E-3</v>
      </c>
      <c r="G5" s="59">
        <v>6.816E-3</v>
      </c>
      <c r="H5" s="91">
        <v>0.98260000000000003</v>
      </c>
      <c r="I5" s="91">
        <v>0.27200000000000002</v>
      </c>
      <c r="J5" s="91">
        <v>6.6779999999999999</v>
      </c>
      <c r="K5" s="91">
        <v>21.43</v>
      </c>
      <c r="L5" s="91"/>
      <c r="M5" s="92">
        <v>2.9000000000000001E-2</v>
      </c>
      <c r="N5" s="93">
        <v>1.851</v>
      </c>
    </row>
    <row r="6" spans="1:14">
      <c r="A6" s="6">
        <v>2</v>
      </c>
      <c r="B6" s="196"/>
      <c r="C6" s="185"/>
      <c r="D6" s="185"/>
      <c r="E6" s="58">
        <v>2</v>
      </c>
      <c r="F6" s="58">
        <v>5.9899999999999997E-3</v>
      </c>
      <c r="G6" s="62">
        <v>5.463E-3</v>
      </c>
      <c r="H6" s="58">
        <v>0.90839999999999999</v>
      </c>
      <c r="I6" s="58">
        <v>0.43099999999999999</v>
      </c>
      <c r="J6" s="58">
        <v>5.05</v>
      </c>
      <c r="K6" s="58">
        <v>13.69</v>
      </c>
      <c r="L6" s="58"/>
      <c r="M6" s="60">
        <v>2.5999999999999999E-2</v>
      </c>
      <c r="N6" s="94">
        <v>0.72699999999999998</v>
      </c>
    </row>
    <row r="7" spans="1:14">
      <c r="A7" s="6"/>
      <c r="B7" s="196"/>
      <c r="C7" s="185"/>
      <c r="D7" s="185"/>
      <c r="E7" s="58">
        <v>3</v>
      </c>
      <c r="F7" s="58">
        <v>9.3200000000000002E-3</v>
      </c>
      <c r="G7" s="62">
        <v>9.1559999999999992E-3</v>
      </c>
      <c r="H7" s="58">
        <v>1.393</v>
      </c>
      <c r="I7" s="58"/>
      <c r="J7" s="58"/>
      <c r="K7" s="58"/>
      <c r="L7" s="58"/>
      <c r="M7" s="60">
        <v>9.5200000000000007E-2</v>
      </c>
      <c r="N7" s="94">
        <v>0.18970000000000001</v>
      </c>
    </row>
    <row r="8" spans="1:14">
      <c r="A8" s="6">
        <v>4</v>
      </c>
      <c r="B8" s="196"/>
      <c r="C8" s="185"/>
      <c r="D8" s="185"/>
      <c r="E8" s="58">
        <v>4</v>
      </c>
      <c r="F8" s="58">
        <v>1.5480000000000001E-2</v>
      </c>
      <c r="G8" s="59">
        <v>1.4203E-2</v>
      </c>
      <c r="H8" s="95">
        <v>0.80579999999999996</v>
      </c>
      <c r="I8" s="58">
        <v>0.23200000000000001</v>
      </c>
      <c r="J8" s="58">
        <v>6.2080000000000002</v>
      </c>
      <c r="K8" s="58">
        <v>17.579999999999998</v>
      </c>
      <c r="L8" s="58"/>
      <c r="M8" s="60">
        <v>1.4999999999999999E-2</v>
      </c>
      <c r="N8" s="94">
        <v>1.8069999999999999</v>
      </c>
    </row>
    <row r="9" spans="1:14">
      <c r="A9" s="6">
        <v>5</v>
      </c>
      <c r="B9" s="197"/>
      <c r="C9" s="198"/>
      <c r="D9" s="198"/>
      <c r="E9" s="90">
        <v>5</v>
      </c>
      <c r="F9" s="90">
        <v>8.4499999999999992E-3</v>
      </c>
      <c r="G9" s="62">
        <v>7.9170000000000004E-3</v>
      </c>
      <c r="H9" s="90">
        <v>1.2347999999999999</v>
      </c>
      <c r="I9" s="90">
        <v>0.214</v>
      </c>
      <c r="J9" s="90">
        <v>9.4139999999999997</v>
      </c>
      <c r="K9" s="90">
        <v>15.27</v>
      </c>
      <c r="L9" s="90"/>
      <c r="M9" s="96">
        <v>3.3000000000000002E-2</v>
      </c>
      <c r="N9" s="97">
        <v>3.274</v>
      </c>
    </row>
    <row r="10" spans="1:14">
      <c r="A10" s="6">
        <v>6</v>
      </c>
      <c r="B10" s="170">
        <v>2</v>
      </c>
      <c r="C10" s="171">
        <v>13.2507538</v>
      </c>
      <c r="D10" s="171">
        <v>80.313891499999997</v>
      </c>
      <c r="E10" s="98">
        <v>1</v>
      </c>
      <c r="F10" s="98">
        <v>6.28E-3</v>
      </c>
      <c r="G10" s="59">
        <v>5.6169999999999996E-3</v>
      </c>
      <c r="H10" s="98">
        <v>0.59260000000000002</v>
      </c>
      <c r="I10" s="98">
        <v>0.247</v>
      </c>
      <c r="J10" s="98">
        <v>8.9420000000000002</v>
      </c>
      <c r="K10" s="98">
        <v>14.65</v>
      </c>
      <c r="L10" s="98"/>
      <c r="M10" s="92">
        <v>3.4000000000000002E-2</v>
      </c>
      <c r="N10" s="93">
        <v>2.7130000000000001</v>
      </c>
    </row>
    <row r="11" spans="1:14">
      <c r="A11" s="6">
        <v>7</v>
      </c>
      <c r="B11" s="196"/>
      <c r="C11" s="185"/>
      <c r="D11" s="185"/>
      <c r="E11" s="24">
        <v>2</v>
      </c>
      <c r="F11" s="24">
        <v>1.0370000000000001E-2</v>
      </c>
      <c r="G11" s="62">
        <v>9.7710000000000002E-3</v>
      </c>
      <c r="H11" s="24">
        <v>1.6264000000000001</v>
      </c>
      <c r="I11" s="24">
        <v>0.35599999999999998</v>
      </c>
      <c r="J11" s="24">
        <v>6.92</v>
      </c>
      <c r="K11" s="24">
        <v>16.920000000000002</v>
      </c>
      <c r="L11" s="24"/>
      <c r="M11" s="60">
        <v>2.4E-2</v>
      </c>
      <c r="N11" s="94">
        <v>3.0870000000000002</v>
      </c>
    </row>
    <row r="12" spans="1:14">
      <c r="A12" s="6"/>
      <c r="B12" s="196"/>
      <c r="C12" s="185"/>
      <c r="D12" s="185"/>
      <c r="E12" s="99">
        <v>3</v>
      </c>
      <c r="F12" s="99">
        <v>4.9300000000000004E-3</v>
      </c>
      <c r="G12" s="62">
        <v>4.5100000000000001E-3</v>
      </c>
      <c r="H12" s="99">
        <v>0.92120000000000002</v>
      </c>
      <c r="I12" s="99"/>
      <c r="J12" s="99"/>
      <c r="K12" s="99"/>
      <c r="L12" s="99"/>
      <c r="M12" s="96">
        <v>2.5640999999999998</v>
      </c>
      <c r="N12" s="97">
        <v>0.19600000000000001</v>
      </c>
    </row>
    <row r="13" spans="1:14">
      <c r="A13" s="6">
        <v>9</v>
      </c>
      <c r="B13" s="197"/>
      <c r="C13" s="198"/>
      <c r="D13" s="198"/>
      <c r="E13" s="100">
        <v>4</v>
      </c>
      <c r="F13" s="100">
        <v>1.2120000000000001E-2</v>
      </c>
      <c r="G13" s="59">
        <v>9.8099999999999993E-3</v>
      </c>
      <c r="H13" s="100">
        <v>0.79300000000000004</v>
      </c>
      <c r="I13" s="100">
        <v>0.25</v>
      </c>
      <c r="J13" s="100">
        <v>9.6560000000000006</v>
      </c>
      <c r="K13" s="100">
        <v>9.9499999999999993</v>
      </c>
      <c r="L13" s="100"/>
      <c r="M13" s="101">
        <v>4.5999999999999999E-2</v>
      </c>
      <c r="N13" s="102">
        <v>4.194</v>
      </c>
    </row>
    <row r="14" spans="1:14">
      <c r="A14" s="6">
        <v>10</v>
      </c>
      <c r="B14" s="172">
        <v>3</v>
      </c>
      <c r="C14" s="173">
        <v>13.276988599999999</v>
      </c>
      <c r="D14" s="173">
        <v>80.324049700000003</v>
      </c>
      <c r="E14" s="58">
        <v>1</v>
      </c>
      <c r="F14" s="58">
        <v>9.4000000000000004E-3</v>
      </c>
      <c r="G14" s="59">
        <v>8.7679999999999998E-3</v>
      </c>
      <c r="H14" s="58">
        <v>2.3439999999999999</v>
      </c>
      <c r="I14" s="58">
        <v>0.81299999999999994</v>
      </c>
      <c r="J14" s="58">
        <v>79.141000000000005</v>
      </c>
      <c r="K14" s="58">
        <v>71.122</v>
      </c>
      <c r="L14" s="58">
        <v>27.233499999999999</v>
      </c>
      <c r="M14" s="103">
        <v>5.0999999999999997E-2</v>
      </c>
      <c r="N14" s="104">
        <v>2.3610000000000002</v>
      </c>
    </row>
    <row r="15" spans="1:14">
      <c r="A15" s="6">
        <v>11</v>
      </c>
      <c r="B15" s="196"/>
      <c r="C15" s="185"/>
      <c r="D15" s="185"/>
      <c r="E15" s="58">
        <v>2</v>
      </c>
      <c r="F15" s="58">
        <v>8.5699999999999995E-3</v>
      </c>
      <c r="G15" s="62">
        <v>8.3090000000000004E-3</v>
      </c>
      <c r="H15" s="58">
        <v>2.1269999999999998</v>
      </c>
      <c r="I15" s="58">
        <v>1.3939999999999999</v>
      </c>
      <c r="J15" s="58"/>
      <c r="K15" s="58">
        <v>64.656999999999996</v>
      </c>
      <c r="L15" s="58">
        <v>21.640799999999999</v>
      </c>
      <c r="M15" s="60">
        <v>6.4000000000000001E-2</v>
      </c>
      <c r="N15" s="94">
        <v>2.8029999999999999</v>
      </c>
    </row>
    <row r="16" spans="1:14">
      <c r="A16" s="6">
        <v>12</v>
      </c>
      <c r="B16" s="196"/>
      <c r="C16" s="185"/>
      <c r="D16" s="185"/>
      <c r="E16" s="58">
        <v>3</v>
      </c>
      <c r="F16" s="58">
        <v>7.4400000000000004E-3</v>
      </c>
      <c r="G16" s="62">
        <v>6.8129999999999996E-3</v>
      </c>
      <c r="H16" s="58">
        <v>2.504</v>
      </c>
      <c r="I16" s="58">
        <v>0.92900000000000005</v>
      </c>
      <c r="J16" s="58">
        <v>69.715000000000003</v>
      </c>
      <c r="K16" s="58">
        <v>73.164000000000001</v>
      </c>
      <c r="L16" s="58">
        <v>10.7461</v>
      </c>
      <c r="M16" s="60">
        <v>2.5000000000000001E-2</v>
      </c>
      <c r="N16" s="94">
        <v>2.8210000000000002</v>
      </c>
    </row>
    <row r="17" spans="1:14">
      <c r="A17" s="6">
        <v>13</v>
      </c>
      <c r="B17" s="196"/>
      <c r="C17" s="185"/>
      <c r="D17" s="185"/>
      <c r="E17" s="58">
        <v>4</v>
      </c>
      <c r="F17" s="58">
        <v>8.4799999999999997E-3</v>
      </c>
      <c r="G17" s="62">
        <v>7.6689999999999996E-3</v>
      </c>
      <c r="H17" s="58">
        <v>3.9769999999999999</v>
      </c>
      <c r="I17" s="58">
        <v>2.032</v>
      </c>
      <c r="J17" s="58">
        <v>108.83</v>
      </c>
      <c r="K17" s="58">
        <v>90.093999999999994</v>
      </c>
      <c r="L17" s="58">
        <v>29.330400000000001</v>
      </c>
      <c r="M17" s="60">
        <v>4.1000000000000002E-2</v>
      </c>
      <c r="N17" s="94">
        <v>3.4590000000000001</v>
      </c>
    </row>
    <row r="18" spans="1:14">
      <c r="A18" s="6">
        <v>14</v>
      </c>
      <c r="B18" s="196"/>
      <c r="C18" s="185"/>
      <c r="D18" s="185"/>
      <c r="E18" s="58">
        <v>5</v>
      </c>
      <c r="F18" s="58">
        <v>7.0899999999999999E-3</v>
      </c>
      <c r="G18" s="62">
        <v>6.3049999999999998E-3</v>
      </c>
      <c r="H18" s="58">
        <v>2.5790000000000002</v>
      </c>
      <c r="I18" s="58">
        <v>0.94699999999999995</v>
      </c>
      <c r="J18" s="58">
        <v>84.242999999999995</v>
      </c>
      <c r="K18" s="58">
        <v>59.935000000000002</v>
      </c>
      <c r="L18" s="58">
        <v>12.322800000000001</v>
      </c>
      <c r="M18" s="60">
        <v>4.2999999999999997E-2</v>
      </c>
      <c r="N18" s="94">
        <v>2.3199999999999998</v>
      </c>
    </row>
    <row r="19" spans="1:14">
      <c r="A19" s="6">
        <v>15</v>
      </c>
      <c r="B19" s="196"/>
      <c r="C19" s="185"/>
      <c r="D19" s="185"/>
      <c r="E19" s="58">
        <v>6</v>
      </c>
      <c r="F19" s="58">
        <v>1.0109999999999999E-2</v>
      </c>
      <c r="G19" s="62">
        <v>8.1550000000000008E-3</v>
      </c>
      <c r="H19" s="58">
        <v>3.96</v>
      </c>
      <c r="I19" s="58">
        <v>1.7150000000000001</v>
      </c>
      <c r="J19" s="58">
        <v>108.646</v>
      </c>
      <c r="K19" s="58">
        <v>47.94</v>
      </c>
      <c r="L19" s="58">
        <v>9.3923000000000005</v>
      </c>
      <c r="M19" s="60">
        <v>5.8000000000000003E-2</v>
      </c>
      <c r="N19" s="94">
        <v>2.7309999999999999</v>
      </c>
    </row>
    <row r="20" spans="1:14">
      <c r="A20" s="6">
        <v>16</v>
      </c>
      <c r="B20" s="196"/>
      <c r="C20" s="185"/>
      <c r="D20" s="185"/>
      <c r="E20" s="58">
        <v>7</v>
      </c>
      <c r="F20" s="58">
        <v>1.8429999999999998E-2</v>
      </c>
      <c r="G20" s="62">
        <v>1.1722E-2</v>
      </c>
      <c r="H20" s="58">
        <v>5.4029999999999996</v>
      </c>
      <c r="I20" s="58">
        <v>0.97899999999999998</v>
      </c>
      <c r="J20" s="58">
        <v>80.631</v>
      </c>
      <c r="K20" s="58">
        <v>63.87</v>
      </c>
      <c r="L20" s="58">
        <v>15.553699999999999</v>
      </c>
      <c r="M20" s="60">
        <v>6.8000000000000005E-2</v>
      </c>
      <c r="N20" s="94">
        <v>4.6989999999999998</v>
      </c>
    </row>
    <row r="21" spans="1:14">
      <c r="A21" s="6">
        <v>17</v>
      </c>
      <c r="B21" s="196"/>
      <c r="C21" s="185"/>
      <c r="D21" s="185"/>
      <c r="E21" s="58">
        <v>8</v>
      </c>
      <c r="F21" s="58">
        <v>8.2400000000000008E-3</v>
      </c>
      <c r="G21" s="62">
        <v>8.0199999999999994E-3</v>
      </c>
      <c r="H21" s="58">
        <v>2.6379999999999999</v>
      </c>
      <c r="I21" s="58">
        <v>0.88800000000000001</v>
      </c>
      <c r="J21" s="58">
        <v>69.055000000000007</v>
      </c>
      <c r="K21" s="58">
        <v>50.151000000000003</v>
      </c>
      <c r="L21" s="58">
        <v>24.6035</v>
      </c>
      <c r="M21" s="60">
        <v>3.2000000000000001E-2</v>
      </c>
      <c r="N21" s="94">
        <v>3.8450000000000002</v>
      </c>
    </row>
    <row r="22" spans="1:14">
      <c r="A22" s="6">
        <v>18</v>
      </c>
      <c r="B22" s="196"/>
      <c r="C22" s="185"/>
      <c r="D22" s="185"/>
      <c r="E22" s="58">
        <v>9</v>
      </c>
      <c r="F22" s="58">
        <v>5.1399999999999996E-3</v>
      </c>
      <c r="G22" s="62">
        <v>5.0289999999999996E-3</v>
      </c>
      <c r="H22" s="58">
        <v>2.7330000000000001</v>
      </c>
      <c r="I22" s="58">
        <v>1.006</v>
      </c>
      <c r="J22" s="58">
        <v>64.52</v>
      </c>
      <c r="K22" s="58">
        <v>47.94</v>
      </c>
      <c r="L22" s="58">
        <v>19.6538</v>
      </c>
      <c r="M22" s="60">
        <v>4.2999999999999997E-2</v>
      </c>
      <c r="N22" s="94">
        <v>3.3690000000000002</v>
      </c>
    </row>
    <row r="23" spans="1:14">
      <c r="A23" s="6">
        <v>19</v>
      </c>
      <c r="B23" s="196"/>
      <c r="C23" s="185"/>
      <c r="D23" s="185"/>
      <c r="E23" s="58">
        <v>10</v>
      </c>
      <c r="F23" s="58">
        <v>4.7200000000000002E-3</v>
      </c>
      <c r="G23" s="62">
        <v>3.9029999999999998E-3</v>
      </c>
      <c r="H23" s="58">
        <v>4.2039999999999997</v>
      </c>
      <c r="I23" s="58">
        <v>1.885</v>
      </c>
      <c r="J23" s="58">
        <v>64.441000000000003</v>
      </c>
      <c r="K23" s="58">
        <v>75.397000000000006</v>
      </c>
      <c r="L23" s="58">
        <v>56.072800000000001</v>
      </c>
      <c r="M23" s="60">
        <v>0.03</v>
      </c>
      <c r="N23" s="94">
        <v>3.4529999999999998</v>
      </c>
    </row>
    <row r="24" spans="1:14">
      <c r="A24" s="6">
        <v>20</v>
      </c>
      <c r="B24" s="196"/>
      <c r="C24" s="185"/>
      <c r="D24" s="185"/>
      <c r="E24" s="58">
        <v>11</v>
      </c>
      <c r="F24" s="58">
        <v>1.201E-2</v>
      </c>
      <c r="G24" s="62">
        <v>1.1226E-2</v>
      </c>
      <c r="H24" s="58">
        <v>3.1720000000000002</v>
      </c>
      <c r="I24" s="58">
        <v>0.90900000000000003</v>
      </c>
      <c r="J24" s="58">
        <v>70.150000000000006</v>
      </c>
      <c r="K24" s="58">
        <v>52.192999999999998</v>
      </c>
      <c r="L24" s="58">
        <v>31.953900000000001</v>
      </c>
      <c r="M24" s="60">
        <v>2.9000000000000001E-2</v>
      </c>
      <c r="N24" s="94">
        <v>3.7850000000000001</v>
      </c>
    </row>
    <row r="25" spans="1:14">
      <c r="A25" s="6">
        <v>21</v>
      </c>
      <c r="B25" s="197"/>
      <c r="C25" s="198"/>
      <c r="D25" s="198"/>
      <c r="E25" s="105">
        <v>12</v>
      </c>
      <c r="F25" s="105">
        <v>7.5900000000000004E-3</v>
      </c>
      <c r="G25" s="62">
        <v>7.3709999999999999E-3</v>
      </c>
      <c r="H25" s="105">
        <v>3.238</v>
      </c>
      <c r="I25" s="105">
        <v>2.0760000000000001</v>
      </c>
      <c r="J25" s="105">
        <v>77.77</v>
      </c>
      <c r="K25" s="105">
        <v>60.765000000000001</v>
      </c>
      <c r="L25" s="105">
        <v>61.710799999999999</v>
      </c>
      <c r="M25" s="101">
        <v>0.04</v>
      </c>
      <c r="N25" s="102">
        <v>3.6659999999999999</v>
      </c>
    </row>
    <row r="26" spans="1:14">
      <c r="A26" s="6">
        <v>22</v>
      </c>
      <c r="B26" s="170">
        <v>4</v>
      </c>
      <c r="C26" s="171">
        <v>13.265667499999999</v>
      </c>
      <c r="D26" s="171">
        <v>80.321702000000002</v>
      </c>
      <c r="E26" s="91">
        <v>1</v>
      </c>
      <c r="F26" s="91">
        <v>5.4000000000000003E-3</v>
      </c>
      <c r="G26" s="91">
        <v>5.2129999999999998E-3</v>
      </c>
      <c r="H26" s="91">
        <v>1.738</v>
      </c>
      <c r="I26" s="91">
        <v>1.194</v>
      </c>
      <c r="J26" s="91">
        <v>85.811999999999998</v>
      </c>
      <c r="K26" s="91">
        <v>32.625999999999998</v>
      </c>
      <c r="L26" s="91">
        <v>41.630600000000001</v>
      </c>
      <c r="M26" s="92">
        <v>4.4999999999999998E-2</v>
      </c>
      <c r="N26" s="93">
        <v>3.1549999999999998</v>
      </c>
    </row>
    <row r="27" spans="1:14">
      <c r="A27" s="6">
        <v>23</v>
      </c>
      <c r="B27" s="196"/>
      <c r="C27" s="185"/>
      <c r="D27" s="185"/>
      <c r="E27" s="58">
        <v>2</v>
      </c>
      <c r="F27" s="58">
        <v>7.6699999999999997E-3</v>
      </c>
      <c r="G27" s="58">
        <v>7.3559999999999997E-3</v>
      </c>
      <c r="H27" s="58">
        <v>1.8720000000000001</v>
      </c>
      <c r="I27" s="58">
        <v>2.7389999999999999</v>
      </c>
      <c r="J27" s="58">
        <v>90.492000000000004</v>
      </c>
      <c r="K27" s="58">
        <v>41.24</v>
      </c>
      <c r="L27" s="58">
        <v>60.4831</v>
      </c>
      <c r="M27" s="60">
        <v>3.5999999999999997E-2</v>
      </c>
      <c r="N27" s="94">
        <v>2.7130000000000001</v>
      </c>
    </row>
    <row r="28" spans="1:14">
      <c r="A28" s="6">
        <v>24</v>
      </c>
      <c r="B28" s="196"/>
      <c r="C28" s="185"/>
      <c r="D28" s="185"/>
      <c r="E28" s="58">
        <v>3</v>
      </c>
      <c r="F28" s="58">
        <v>6.7999999999999996E-3</v>
      </c>
      <c r="G28" s="58">
        <v>6.2430000000000003E-3</v>
      </c>
      <c r="H28" s="58">
        <v>1.1910000000000001</v>
      </c>
      <c r="I28" s="58">
        <v>1.196</v>
      </c>
      <c r="J28" s="58">
        <v>72.8</v>
      </c>
      <c r="K28" s="58">
        <v>26.734999999999999</v>
      </c>
      <c r="L28" s="58">
        <v>52.583399999999997</v>
      </c>
      <c r="M28" s="60">
        <v>0.11</v>
      </c>
      <c r="N28" s="94">
        <v>2.9380000000000002</v>
      </c>
    </row>
    <row r="29" spans="1:14">
      <c r="A29" s="6">
        <v>25</v>
      </c>
      <c r="B29" s="196"/>
      <c r="C29" s="185"/>
      <c r="D29" s="185"/>
      <c r="E29" s="58">
        <v>4</v>
      </c>
      <c r="F29" s="58">
        <v>6.6499999999999997E-3</v>
      </c>
      <c r="G29" s="58">
        <v>6.0660000000000002E-3</v>
      </c>
      <c r="H29" s="58">
        <v>1.33</v>
      </c>
      <c r="I29" s="58">
        <v>1.389</v>
      </c>
      <c r="J29" s="58">
        <v>82.620999999999995</v>
      </c>
      <c r="K29" s="58">
        <v>35.646000000000001</v>
      </c>
      <c r="L29" s="58">
        <v>58.1083</v>
      </c>
      <c r="M29" s="60">
        <v>3.2000000000000001E-2</v>
      </c>
      <c r="N29" s="94">
        <v>2.37</v>
      </c>
    </row>
    <row r="30" spans="1:14">
      <c r="A30" s="6">
        <v>27</v>
      </c>
      <c r="B30" s="196"/>
      <c r="C30" s="185"/>
      <c r="D30" s="185"/>
      <c r="E30" s="58">
        <v>5</v>
      </c>
      <c r="F30" s="58">
        <v>1.7930000000000001E-2</v>
      </c>
      <c r="G30" s="59">
        <v>7.2090000000000001E-3</v>
      </c>
      <c r="H30" s="58">
        <v>1.2470000000000001</v>
      </c>
      <c r="I30" s="58">
        <v>0.98799999999999999</v>
      </c>
      <c r="J30" s="58">
        <v>120.405</v>
      </c>
      <c r="K30" s="58">
        <v>23.31</v>
      </c>
      <c r="L30" s="58">
        <v>55.491300000000003</v>
      </c>
      <c r="M30" s="60">
        <v>0.155</v>
      </c>
      <c r="N30" s="94">
        <v>7.0529999999999999</v>
      </c>
    </row>
    <row r="31" spans="1:14">
      <c r="A31" s="6">
        <v>28</v>
      </c>
      <c r="B31" s="196"/>
      <c r="C31" s="185"/>
      <c r="D31" s="185"/>
      <c r="E31" s="58">
        <v>6</v>
      </c>
      <c r="F31" s="58">
        <v>1.1259999999999999E-2</v>
      </c>
      <c r="G31" s="62">
        <v>7.1199999999999996E-3</v>
      </c>
      <c r="H31" s="58">
        <v>1.3859999999999999</v>
      </c>
      <c r="I31" s="58">
        <v>1.577</v>
      </c>
      <c r="J31" s="58">
        <v>96.358999999999995</v>
      </c>
      <c r="K31" s="58">
        <v>28.542999999999999</v>
      </c>
      <c r="L31" s="58">
        <v>25.7182</v>
      </c>
      <c r="M31" s="60">
        <v>6.2E-2</v>
      </c>
      <c r="N31" s="94">
        <v>2.7210000000000001</v>
      </c>
    </row>
    <row r="32" spans="1:14">
      <c r="A32" s="6">
        <v>29</v>
      </c>
      <c r="B32" s="196"/>
      <c r="C32" s="185"/>
      <c r="D32" s="185"/>
      <c r="E32" s="58">
        <v>8</v>
      </c>
      <c r="F32" s="58">
        <v>6.1500000000000001E-3</v>
      </c>
      <c r="G32" s="62">
        <v>6.012E-3</v>
      </c>
      <c r="H32" s="58">
        <v>1.62</v>
      </c>
      <c r="I32" s="58">
        <v>0.59599999999999997</v>
      </c>
      <c r="J32" s="58">
        <v>72.483000000000004</v>
      </c>
      <c r="K32" s="58">
        <v>37.688000000000002</v>
      </c>
      <c r="L32" s="58">
        <v>40.3705</v>
      </c>
      <c r="M32" s="60">
        <v>0.03</v>
      </c>
      <c r="N32" s="94">
        <v>3.0510000000000002</v>
      </c>
    </row>
    <row r="33" spans="1:14">
      <c r="A33" s="6">
        <v>30</v>
      </c>
      <c r="B33" s="196"/>
      <c r="C33" s="185"/>
      <c r="D33" s="185"/>
      <c r="E33" s="58">
        <v>9</v>
      </c>
      <c r="F33" s="58">
        <v>8.3899999999999999E-3</v>
      </c>
      <c r="G33" s="62">
        <v>7.5199999999999998E-3</v>
      </c>
      <c r="H33" s="58">
        <v>2.286</v>
      </c>
      <c r="I33" s="58">
        <v>0.95199999999999996</v>
      </c>
      <c r="J33" s="58">
        <v>71.638999999999996</v>
      </c>
      <c r="K33" s="58">
        <v>54.893999999999998</v>
      </c>
      <c r="L33" s="58">
        <v>49.643300000000004</v>
      </c>
      <c r="M33" s="60">
        <v>3.9E-2</v>
      </c>
      <c r="N33" s="94">
        <v>2.9630000000000001</v>
      </c>
    </row>
    <row r="34" spans="1:14">
      <c r="A34" s="6">
        <v>31</v>
      </c>
      <c r="B34" s="197"/>
      <c r="C34" s="198"/>
      <c r="D34" s="198"/>
      <c r="E34" s="105">
        <v>10</v>
      </c>
      <c r="F34" s="105">
        <v>9.11E-3</v>
      </c>
      <c r="G34" s="199">
        <v>7.607E-3</v>
      </c>
      <c r="H34" s="105">
        <v>1.4419999999999999</v>
      </c>
      <c r="I34" s="105">
        <v>2.266</v>
      </c>
      <c r="J34" s="105">
        <v>90.769000000000005</v>
      </c>
      <c r="K34" s="105">
        <v>34.561999999999998</v>
      </c>
      <c r="L34" s="105">
        <v>76.960800000000006</v>
      </c>
      <c r="M34" s="101">
        <v>3.9E-2</v>
      </c>
      <c r="N34" s="102">
        <v>4.157</v>
      </c>
    </row>
    <row r="35" spans="1:14">
      <c r="A35" s="6">
        <v>32</v>
      </c>
      <c r="B35" s="170">
        <v>5</v>
      </c>
      <c r="C35" s="171">
        <v>13.2818024</v>
      </c>
      <c r="D35" s="171">
        <v>80.327838299999996</v>
      </c>
      <c r="E35" s="91">
        <v>1</v>
      </c>
      <c r="F35" s="91">
        <v>5.8100000000000001E-3</v>
      </c>
      <c r="G35" s="106">
        <v>5.4180000000000001E-3</v>
      </c>
      <c r="H35" s="91">
        <v>1.395</v>
      </c>
      <c r="I35" s="91">
        <v>1.5049999999999999</v>
      </c>
      <c r="J35" s="91">
        <v>85.091999999999999</v>
      </c>
      <c r="K35" s="91">
        <v>43.17</v>
      </c>
      <c r="L35" s="91">
        <v>35.023299999999999</v>
      </c>
      <c r="M35" s="92">
        <v>0.03</v>
      </c>
      <c r="N35" s="93">
        <v>3.363</v>
      </c>
    </row>
    <row r="36" spans="1:14">
      <c r="A36" s="6">
        <v>33</v>
      </c>
      <c r="B36" s="196"/>
      <c r="C36" s="185"/>
      <c r="D36" s="185"/>
      <c r="E36" s="58">
        <v>2</v>
      </c>
      <c r="F36" s="58">
        <v>7.0299999999999998E-3</v>
      </c>
      <c r="G36" s="107">
        <v>6.8089999999999999E-3</v>
      </c>
      <c r="H36" s="58">
        <v>3.7770000000000001</v>
      </c>
      <c r="I36" s="58">
        <v>1.3280000000000001</v>
      </c>
      <c r="J36" s="58">
        <v>76.058000000000007</v>
      </c>
      <c r="K36" s="58">
        <v>82.272000000000006</v>
      </c>
      <c r="L36" s="58">
        <v>35.847200000000001</v>
      </c>
      <c r="M36" s="60">
        <v>3.3000000000000002E-2</v>
      </c>
      <c r="N36" s="94">
        <v>3.9529999999999998</v>
      </c>
    </row>
    <row r="37" spans="1:14">
      <c r="A37" s="6">
        <v>34</v>
      </c>
      <c r="B37" s="196"/>
      <c r="C37" s="185"/>
      <c r="D37" s="185"/>
      <c r="E37" s="58">
        <v>3</v>
      </c>
      <c r="F37" s="58">
        <v>3.9300000000000003E-3</v>
      </c>
      <c r="G37" s="107">
        <v>3.7190000000000001E-3</v>
      </c>
      <c r="H37" s="58">
        <v>1.7789999999999999</v>
      </c>
      <c r="I37" s="58">
        <v>1.0129999999999999</v>
      </c>
      <c r="J37" s="58">
        <v>76.549000000000007</v>
      </c>
      <c r="K37" s="58">
        <v>49.837000000000003</v>
      </c>
      <c r="L37" s="58">
        <v>46.250799999999998</v>
      </c>
      <c r="M37" s="60">
        <v>3.6999999999999998E-2</v>
      </c>
      <c r="N37" s="94">
        <v>2.915</v>
      </c>
    </row>
    <row r="38" spans="1:14">
      <c r="A38" s="6">
        <v>35</v>
      </c>
      <c r="B38" s="196"/>
      <c r="C38" s="185"/>
      <c r="D38" s="185"/>
      <c r="E38" s="58">
        <v>4</v>
      </c>
      <c r="F38" s="58">
        <v>4.9500000000000004E-3</v>
      </c>
      <c r="G38" s="107">
        <v>4.2290000000000001E-3</v>
      </c>
      <c r="H38" s="58">
        <v>3.266</v>
      </c>
      <c r="I38" s="58">
        <v>1.36</v>
      </c>
      <c r="J38" s="58">
        <v>54.447000000000003</v>
      </c>
      <c r="K38" s="58">
        <v>129.702</v>
      </c>
      <c r="L38" s="58">
        <v>48.884</v>
      </c>
      <c r="M38" s="60">
        <v>2.5999999999999999E-2</v>
      </c>
      <c r="N38" s="94">
        <v>3.71</v>
      </c>
    </row>
    <row r="39" spans="1:14">
      <c r="A39" s="6">
        <v>36</v>
      </c>
      <c r="B39" s="196"/>
      <c r="C39" s="185"/>
      <c r="D39" s="185"/>
      <c r="E39" s="58">
        <v>5</v>
      </c>
      <c r="F39" s="58">
        <v>5.3099999999999996E-3</v>
      </c>
      <c r="G39" s="107">
        <v>5.1209999999999997E-3</v>
      </c>
      <c r="H39" s="58">
        <v>3.4020000000000001</v>
      </c>
      <c r="I39" s="58">
        <v>1.43</v>
      </c>
      <c r="J39" s="58">
        <v>84.915999999999997</v>
      </c>
      <c r="K39" s="58">
        <v>73.064999999999998</v>
      </c>
      <c r="L39" s="58">
        <v>69.626599999999996</v>
      </c>
      <c r="M39" s="60">
        <v>3.1E-2</v>
      </c>
      <c r="N39" s="94">
        <v>4.09</v>
      </c>
    </row>
    <row r="40" spans="1:14">
      <c r="A40" s="6">
        <v>37</v>
      </c>
      <c r="B40" s="196"/>
      <c r="C40" s="185"/>
      <c r="D40" s="185"/>
      <c r="E40" s="58">
        <v>6</v>
      </c>
      <c r="F40" s="58">
        <v>5.3800000000000002E-3</v>
      </c>
      <c r="G40" s="107">
        <v>5.1120000000000002E-3</v>
      </c>
      <c r="H40" s="58">
        <v>2.15</v>
      </c>
      <c r="I40" s="58">
        <v>0.94499999999999995</v>
      </c>
      <c r="J40" s="58">
        <v>64.849000000000004</v>
      </c>
      <c r="K40" s="58">
        <v>60.113999999999997</v>
      </c>
      <c r="L40" s="58">
        <v>46.493099999999998</v>
      </c>
      <c r="M40" s="60">
        <v>3.7999999999999999E-2</v>
      </c>
      <c r="N40" s="94">
        <v>3.8039999999999998</v>
      </c>
    </row>
    <row r="41" spans="1:14">
      <c r="A41" s="6">
        <v>38</v>
      </c>
      <c r="B41" s="196"/>
      <c r="C41" s="185"/>
      <c r="D41" s="185"/>
      <c r="E41" s="58">
        <v>7</v>
      </c>
      <c r="F41" s="58">
        <v>5.0600000000000003E-3</v>
      </c>
      <c r="G41" s="107">
        <v>4.7650000000000001E-3</v>
      </c>
      <c r="H41" s="58">
        <v>1.1579999999999999</v>
      </c>
      <c r="I41" s="58">
        <v>0.61199999999999999</v>
      </c>
      <c r="J41" s="58">
        <v>90.072999999999993</v>
      </c>
      <c r="K41" s="58">
        <v>25.463000000000001</v>
      </c>
      <c r="L41" s="58">
        <v>42.793700000000001</v>
      </c>
      <c r="M41" s="60">
        <v>2.9000000000000001E-2</v>
      </c>
      <c r="N41" s="94">
        <v>3.0230000000000001</v>
      </c>
    </row>
    <row r="42" spans="1:14">
      <c r="A42" s="6"/>
      <c r="B42" s="196"/>
      <c r="C42" s="185"/>
      <c r="D42" s="185"/>
      <c r="E42" s="58">
        <v>8</v>
      </c>
      <c r="F42" s="58">
        <v>4.7999999999999996E-3</v>
      </c>
      <c r="G42" s="200">
        <v>4.5450000000000004E-3</v>
      </c>
      <c r="H42" s="58">
        <v>1.3972</v>
      </c>
      <c r="I42" s="58"/>
      <c r="J42" s="58"/>
      <c r="K42" s="58"/>
      <c r="L42" s="58">
        <v>6.7199999999999996E-2</v>
      </c>
      <c r="M42" s="103">
        <v>5.3676000000000004</v>
      </c>
      <c r="N42" s="104">
        <v>0.1512</v>
      </c>
    </row>
    <row r="43" spans="1:14">
      <c r="A43" s="6"/>
      <c r="B43" s="197"/>
      <c r="C43" s="198"/>
      <c r="D43" s="198"/>
      <c r="E43" s="58">
        <v>9</v>
      </c>
      <c r="F43" s="58">
        <v>5.2500000000000003E-3</v>
      </c>
      <c r="G43" s="200">
        <v>5.0099999999999997E-3</v>
      </c>
      <c r="H43" s="58">
        <v>0.97089999999999999</v>
      </c>
      <c r="I43" s="58"/>
      <c r="J43" s="58"/>
      <c r="K43" s="58"/>
      <c r="L43" s="58">
        <v>8.3299999999999999E-2</v>
      </c>
      <c r="M43" s="103">
        <v>5.2443999999999997</v>
      </c>
      <c r="N43" s="104">
        <v>0.1603</v>
      </c>
    </row>
    <row r="44" spans="1:14">
      <c r="A44" s="6">
        <v>41</v>
      </c>
      <c r="B44" s="170">
        <v>6</v>
      </c>
      <c r="C44" s="171">
        <v>13.2309713</v>
      </c>
      <c r="D44" s="171">
        <v>80.3141818</v>
      </c>
      <c r="E44" s="91">
        <v>1</v>
      </c>
      <c r="F44" s="91">
        <v>6.7799999999999996E-3</v>
      </c>
      <c r="G44" s="201">
        <v>6.4619999999999999E-3</v>
      </c>
      <c r="H44" s="91">
        <v>1.667</v>
      </c>
      <c r="I44" s="91">
        <v>1.7110000000000001</v>
      </c>
      <c r="J44" s="91">
        <v>70.48</v>
      </c>
      <c r="K44" s="91">
        <v>18.422000000000001</v>
      </c>
      <c r="L44" s="91">
        <v>104.5368</v>
      </c>
      <c r="M44" s="92">
        <v>3.5999999999999997E-2</v>
      </c>
      <c r="N44" s="93">
        <v>5.202</v>
      </c>
    </row>
    <row r="45" spans="1:14">
      <c r="A45" s="6">
        <v>42</v>
      </c>
      <c r="B45" s="196"/>
      <c r="C45" s="185"/>
      <c r="D45" s="185"/>
      <c r="E45" s="58">
        <v>2</v>
      </c>
      <c r="F45" s="58">
        <v>7.9699999999999997E-3</v>
      </c>
      <c r="G45" s="199">
        <v>7.7000000000000002E-3</v>
      </c>
      <c r="H45" s="58">
        <v>1.948</v>
      </c>
      <c r="I45" s="58">
        <v>0.80200000000000005</v>
      </c>
      <c r="J45" s="58">
        <v>111.807</v>
      </c>
      <c r="K45" s="58">
        <v>22.54</v>
      </c>
      <c r="L45" s="58">
        <v>69.707400000000007</v>
      </c>
      <c r="M45" s="60">
        <v>3.3000000000000002E-2</v>
      </c>
      <c r="N45" s="94">
        <v>3.1150000000000002</v>
      </c>
    </row>
    <row r="46" spans="1:14">
      <c r="A46" s="6">
        <v>43</v>
      </c>
      <c r="B46" s="196"/>
      <c r="C46" s="185"/>
      <c r="D46" s="185"/>
      <c r="E46" s="58">
        <v>3</v>
      </c>
      <c r="F46" s="58">
        <v>8.2100000000000003E-3</v>
      </c>
      <c r="G46" s="62">
        <v>7.038E-3</v>
      </c>
      <c r="H46" s="58">
        <v>2.1059999999999999</v>
      </c>
      <c r="I46" s="58">
        <v>1.171</v>
      </c>
      <c r="J46" s="58">
        <v>84.408000000000001</v>
      </c>
      <c r="K46" s="58">
        <v>26.571000000000002</v>
      </c>
      <c r="L46" s="58">
        <v>54.279699999999998</v>
      </c>
      <c r="M46" s="60">
        <v>3.6999999999999998E-2</v>
      </c>
      <c r="N46" s="94">
        <v>3.32</v>
      </c>
    </row>
    <row r="47" spans="1:14">
      <c r="A47" s="6">
        <v>44</v>
      </c>
      <c r="B47" s="197"/>
      <c r="C47" s="198"/>
      <c r="D47" s="198"/>
      <c r="E47" s="105">
        <v>4</v>
      </c>
      <c r="F47" s="105">
        <v>7.9299999999999995E-3</v>
      </c>
      <c r="G47" s="62">
        <v>6.8440000000000003E-3</v>
      </c>
      <c r="H47" s="105">
        <v>3.4630000000000001</v>
      </c>
      <c r="I47" s="105">
        <v>2.125</v>
      </c>
      <c r="J47" s="105">
        <v>77.531000000000006</v>
      </c>
      <c r="K47" s="105">
        <v>36.561</v>
      </c>
      <c r="L47" s="105">
        <v>54.942</v>
      </c>
      <c r="M47" s="101">
        <v>0.04</v>
      </c>
      <c r="N47" s="102">
        <v>3.7029999999999998</v>
      </c>
    </row>
    <row r="48" spans="1:14">
      <c r="A48" s="6">
        <v>45</v>
      </c>
      <c r="B48" s="170">
        <v>7</v>
      </c>
      <c r="C48" s="171">
        <v>13.30670561</v>
      </c>
      <c r="D48" s="171">
        <v>80.326666009999997</v>
      </c>
      <c r="E48" s="91">
        <v>1</v>
      </c>
      <c r="F48" s="91">
        <v>4.9800000000000001E-3</v>
      </c>
      <c r="G48" s="108">
        <v>4.7280000000000004E-3</v>
      </c>
      <c r="H48" s="91">
        <v>1.149</v>
      </c>
      <c r="I48" s="91">
        <v>0.71599999999999997</v>
      </c>
      <c r="J48" s="91">
        <v>75.497</v>
      </c>
      <c r="K48" s="91">
        <v>36.79</v>
      </c>
      <c r="L48" s="91">
        <v>36.590299999999999</v>
      </c>
      <c r="M48" s="92">
        <v>0.04</v>
      </c>
      <c r="N48" s="93">
        <v>2.9910000000000001</v>
      </c>
    </row>
    <row r="49" spans="1:14">
      <c r="A49" s="6">
        <v>46</v>
      </c>
      <c r="B49" s="196"/>
      <c r="C49" s="185"/>
      <c r="D49" s="185"/>
      <c r="E49" s="58">
        <v>2</v>
      </c>
      <c r="F49" s="58">
        <v>7.9399999999999991E-3</v>
      </c>
      <c r="G49" s="109">
        <v>7.6759999999999997E-3</v>
      </c>
      <c r="H49" s="58">
        <v>1.014</v>
      </c>
      <c r="I49" s="58">
        <v>0.159</v>
      </c>
      <c r="J49" s="58">
        <v>68.989000000000004</v>
      </c>
      <c r="K49" s="58">
        <v>29.053999999999998</v>
      </c>
      <c r="L49" s="58">
        <v>21.259499999999999</v>
      </c>
      <c r="M49" s="60">
        <v>4.9000000000000002E-2</v>
      </c>
      <c r="N49" s="94">
        <v>3.7839999999999998</v>
      </c>
    </row>
    <row r="50" spans="1:14">
      <c r="A50" s="6">
        <v>47</v>
      </c>
      <c r="B50" s="196"/>
      <c r="C50" s="185"/>
      <c r="D50" s="185"/>
      <c r="E50" s="58">
        <v>3</v>
      </c>
      <c r="F50" s="58">
        <v>3.177E-2</v>
      </c>
      <c r="G50" s="109">
        <v>1.3207999999999999E-2</v>
      </c>
      <c r="H50" s="58">
        <v>1.296</v>
      </c>
      <c r="I50" s="58">
        <v>0.31</v>
      </c>
      <c r="J50" s="58">
        <v>77.251000000000005</v>
      </c>
      <c r="K50" s="58">
        <v>37.764000000000003</v>
      </c>
      <c r="L50" s="58">
        <v>50.289499999999997</v>
      </c>
      <c r="M50" s="60">
        <v>0.10299999999999999</v>
      </c>
      <c r="N50" s="94">
        <v>7.6980000000000004</v>
      </c>
    </row>
    <row r="51" spans="1:14">
      <c r="A51" s="6">
        <v>48</v>
      </c>
      <c r="B51" s="196"/>
      <c r="C51" s="185"/>
      <c r="D51" s="185"/>
      <c r="E51" s="58">
        <v>4</v>
      </c>
      <c r="F51" s="58">
        <v>5.6600000000000001E-3</v>
      </c>
      <c r="G51" s="109">
        <v>5.4689999999999999E-3</v>
      </c>
      <c r="H51" s="58">
        <v>1.3460000000000001</v>
      </c>
      <c r="I51" s="58">
        <v>0.86299999999999999</v>
      </c>
      <c r="J51" s="58">
        <v>53.271999999999998</v>
      </c>
      <c r="K51" s="58">
        <v>38.298999999999999</v>
      </c>
      <c r="L51" s="58">
        <v>45.701500000000003</v>
      </c>
      <c r="M51" s="60">
        <v>3.4000000000000002E-2</v>
      </c>
      <c r="N51" s="94">
        <v>5.2519999999999998</v>
      </c>
    </row>
    <row r="52" spans="1:14">
      <c r="A52" s="6">
        <v>49</v>
      </c>
      <c r="B52" s="197"/>
      <c r="C52" s="198"/>
      <c r="D52" s="198"/>
      <c r="E52" s="105">
        <v>5</v>
      </c>
      <c r="F52" s="105">
        <v>8.6499999999999997E-3</v>
      </c>
      <c r="G52" s="109">
        <v>7.1180000000000002E-3</v>
      </c>
      <c r="H52" s="105">
        <v>1.5449999999999999</v>
      </c>
      <c r="I52" s="105">
        <v>0.93100000000000005</v>
      </c>
      <c r="J52" s="105">
        <v>86.073999999999998</v>
      </c>
      <c r="K52" s="105">
        <v>60.265999999999998</v>
      </c>
      <c r="L52" s="105">
        <v>27.269100000000002</v>
      </c>
      <c r="M52" s="101">
        <v>2.4E-2</v>
      </c>
      <c r="N52" s="102">
        <v>3.0859999999999999</v>
      </c>
    </row>
    <row r="53" spans="1:14">
      <c r="A53" s="6">
        <v>50</v>
      </c>
      <c r="B53" s="170">
        <v>8</v>
      </c>
      <c r="C53" s="171">
        <v>13.31085343</v>
      </c>
      <c r="D53" s="171">
        <v>80.323656670000005</v>
      </c>
      <c r="E53" s="91">
        <v>1</v>
      </c>
      <c r="F53" s="91">
        <v>1.4030000000000001E-2</v>
      </c>
      <c r="G53" s="108">
        <v>1.1552E-2</v>
      </c>
      <c r="H53" s="91">
        <v>0.92200000000000004</v>
      </c>
      <c r="I53" s="91">
        <v>0.17</v>
      </c>
      <c r="J53" s="91">
        <v>127.59399999999999</v>
      </c>
      <c r="K53" s="91">
        <v>15.803000000000001</v>
      </c>
      <c r="L53" s="91">
        <v>21.421099999999999</v>
      </c>
      <c r="M53" s="92">
        <v>3.5000000000000003E-2</v>
      </c>
      <c r="N53" s="93">
        <v>4.7430000000000003</v>
      </c>
    </row>
    <row r="54" spans="1:14">
      <c r="A54" s="6">
        <v>51</v>
      </c>
      <c r="B54" s="196"/>
      <c r="C54" s="185"/>
      <c r="D54" s="185"/>
      <c r="E54" s="58">
        <v>2</v>
      </c>
      <c r="F54" s="58">
        <v>9.41E-3</v>
      </c>
      <c r="G54" s="109">
        <v>8.6549999999999995E-3</v>
      </c>
      <c r="H54" s="58">
        <v>0.86399999999999999</v>
      </c>
      <c r="I54" s="58">
        <v>0.40600000000000003</v>
      </c>
      <c r="J54" s="58">
        <v>132.435</v>
      </c>
      <c r="K54" s="58">
        <v>18.684000000000001</v>
      </c>
      <c r="L54" s="58">
        <v>19.3371</v>
      </c>
      <c r="M54" s="60">
        <v>4.4999999999999998E-2</v>
      </c>
      <c r="N54" s="94">
        <v>3.92</v>
      </c>
    </row>
    <row r="55" spans="1:14">
      <c r="A55" s="6">
        <v>52</v>
      </c>
      <c r="B55" s="196"/>
      <c r="C55" s="185"/>
      <c r="D55" s="185"/>
      <c r="E55" s="58">
        <v>3</v>
      </c>
      <c r="F55" s="58">
        <v>8.7899999999999992E-3</v>
      </c>
      <c r="G55" s="109">
        <v>8.4239999999999992E-3</v>
      </c>
      <c r="H55" s="58">
        <v>0.63500000000000001</v>
      </c>
      <c r="I55" s="58">
        <v>0.46700000000000003</v>
      </c>
      <c r="J55" s="58">
        <v>89.406999999999996</v>
      </c>
      <c r="K55" s="58">
        <v>17.917999999999999</v>
      </c>
      <c r="L55" s="58">
        <v>17.204699999999999</v>
      </c>
      <c r="M55" s="60">
        <v>0.04</v>
      </c>
      <c r="N55" s="94">
        <v>3.4009999999999998</v>
      </c>
    </row>
    <row r="56" spans="1:14">
      <c r="A56" s="6">
        <v>53</v>
      </c>
      <c r="B56" s="196"/>
      <c r="C56" s="185"/>
      <c r="D56" s="185"/>
      <c r="E56" s="58">
        <v>4</v>
      </c>
      <c r="F56" s="58">
        <v>1.068E-2</v>
      </c>
      <c r="G56" s="109">
        <v>9.2429999999999995E-3</v>
      </c>
      <c r="H56" s="58">
        <v>2.7</v>
      </c>
      <c r="I56" s="58">
        <v>0.66400000000000003</v>
      </c>
      <c r="J56" s="58">
        <v>148.39699999999999</v>
      </c>
      <c r="K56" s="58">
        <v>44.756</v>
      </c>
      <c r="L56" s="58">
        <v>33.9086</v>
      </c>
      <c r="M56" s="60">
        <v>7.4999999999999997E-2</v>
      </c>
      <c r="N56" s="94">
        <v>5.032</v>
      </c>
    </row>
    <row r="57" spans="1:14">
      <c r="A57" s="6">
        <v>54</v>
      </c>
      <c r="B57" s="197"/>
      <c r="C57" s="198"/>
      <c r="D57" s="198"/>
      <c r="E57" s="105">
        <v>5</v>
      </c>
      <c r="F57" s="105">
        <v>1.257E-2</v>
      </c>
      <c r="G57" s="109">
        <v>1.0397999999999999E-2</v>
      </c>
      <c r="H57" s="105">
        <v>0.94399999999999995</v>
      </c>
      <c r="I57" s="105">
        <v>0.75700000000000001</v>
      </c>
      <c r="J57" s="105">
        <v>104.404</v>
      </c>
      <c r="K57" s="105">
        <v>25.52</v>
      </c>
      <c r="L57" s="105">
        <v>21.566500000000001</v>
      </c>
      <c r="M57" s="101">
        <v>1.7000000000000001E-2</v>
      </c>
      <c r="N57" s="102" t="s">
        <v>115</v>
      </c>
    </row>
    <row r="58" spans="1:14">
      <c r="A58" s="6">
        <v>55</v>
      </c>
      <c r="B58" s="170">
        <v>9</v>
      </c>
      <c r="C58" s="174">
        <v>13.31292401</v>
      </c>
      <c r="D58" s="174">
        <v>80.318357059999997</v>
      </c>
      <c r="E58" s="91">
        <v>1</v>
      </c>
      <c r="F58" s="91">
        <v>1.24E-2</v>
      </c>
      <c r="G58" s="108">
        <v>9.4459999999999995E-3</v>
      </c>
      <c r="H58" s="91">
        <v>0.438</v>
      </c>
      <c r="I58" s="91">
        <v>0.39900000000000002</v>
      </c>
      <c r="J58" s="91">
        <v>124.785</v>
      </c>
      <c r="K58" s="91">
        <v>13.276</v>
      </c>
      <c r="L58" s="91">
        <v>13.9237</v>
      </c>
      <c r="M58" s="92">
        <v>4.4999999999999998E-2</v>
      </c>
      <c r="N58" s="93">
        <v>4.2859999999999996</v>
      </c>
    </row>
    <row r="59" spans="1:14">
      <c r="A59" s="6">
        <v>56</v>
      </c>
      <c r="B59" s="196"/>
      <c r="C59" s="185"/>
      <c r="D59" s="185"/>
      <c r="E59" s="58">
        <v>2</v>
      </c>
      <c r="F59" s="58">
        <v>1.108E-2</v>
      </c>
      <c r="G59" s="109">
        <v>8.3899999999999999E-3</v>
      </c>
      <c r="H59" s="58">
        <v>0.47199999999999998</v>
      </c>
      <c r="I59" s="58">
        <v>0.32900000000000001</v>
      </c>
      <c r="J59" s="58">
        <v>88.153999999999996</v>
      </c>
      <c r="K59" s="58">
        <v>39.207999999999998</v>
      </c>
      <c r="L59" s="58">
        <v>17.850899999999999</v>
      </c>
      <c r="M59" s="60">
        <v>4.3999999999999997E-2</v>
      </c>
      <c r="N59" s="94">
        <v>4.6340000000000003</v>
      </c>
    </row>
    <row r="60" spans="1:14">
      <c r="A60" s="6">
        <v>57</v>
      </c>
      <c r="B60" s="196"/>
      <c r="C60" s="185"/>
      <c r="D60" s="185"/>
      <c r="E60" s="58">
        <v>3</v>
      </c>
      <c r="F60" s="58">
        <v>1.506E-2</v>
      </c>
      <c r="G60" s="109">
        <v>1.2933999999999999E-2</v>
      </c>
      <c r="H60" s="58">
        <v>0.74199999999999999</v>
      </c>
      <c r="I60" s="58">
        <v>0.61199999999999999</v>
      </c>
      <c r="J60" s="58">
        <v>113.803</v>
      </c>
      <c r="K60" s="58">
        <v>18.468</v>
      </c>
      <c r="L60" s="58">
        <v>27.301400000000001</v>
      </c>
      <c r="M60" s="60">
        <v>5.1999999999999998E-2</v>
      </c>
      <c r="N60" s="94">
        <v>5.2119999999999997</v>
      </c>
    </row>
    <row r="61" spans="1:14">
      <c r="A61" s="6">
        <v>58</v>
      </c>
      <c r="B61" s="196"/>
      <c r="C61" s="185"/>
      <c r="D61" s="185"/>
      <c r="E61" s="58">
        <v>4</v>
      </c>
      <c r="F61" s="58">
        <v>1.1339999999999999E-2</v>
      </c>
      <c r="G61" s="109">
        <v>1.0898E-2</v>
      </c>
      <c r="H61" s="58">
        <v>0.55800000000000005</v>
      </c>
      <c r="I61" s="58">
        <v>0.83799999999999997</v>
      </c>
      <c r="J61" s="58">
        <v>108.514</v>
      </c>
      <c r="K61" s="58">
        <v>21.318000000000001</v>
      </c>
      <c r="L61" s="58">
        <v>33.423999999999999</v>
      </c>
      <c r="M61" s="60">
        <v>5.8000000000000003E-2</v>
      </c>
      <c r="N61" s="94">
        <v>4.2939999999999996</v>
      </c>
    </row>
    <row r="62" spans="1:14">
      <c r="A62" s="6">
        <v>59</v>
      </c>
      <c r="B62" s="197"/>
      <c r="C62" s="198"/>
      <c r="D62" s="198"/>
      <c r="E62" s="105">
        <v>5</v>
      </c>
      <c r="F62" s="105">
        <v>1.0109999999999999E-2</v>
      </c>
      <c r="G62" s="109">
        <v>9.8569999999999994E-3</v>
      </c>
      <c r="H62" s="105">
        <v>0.54</v>
      </c>
      <c r="I62" s="105">
        <v>0.69299999999999995</v>
      </c>
      <c r="J62" s="105">
        <v>71.753</v>
      </c>
      <c r="K62" s="105">
        <v>27.738</v>
      </c>
      <c r="L62" s="105">
        <v>27.107500000000002</v>
      </c>
      <c r="M62" s="101">
        <v>6.9000000000000006E-2</v>
      </c>
      <c r="N62" s="102">
        <v>3.0819999999999999</v>
      </c>
    </row>
    <row r="63" spans="1:14">
      <c r="A63" s="6">
        <v>60</v>
      </c>
      <c r="B63" s="170">
        <v>10</v>
      </c>
      <c r="C63" s="174">
        <v>13.301858729999999</v>
      </c>
      <c r="D63" s="171">
        <v>80.328237250000001</v>
      </c>
      <c r="E63" s="91">
        <v>1</v>
      </c>
      <c r="F63" s="91">
        <v>5.8300000000000001E-3</v>
      </c>
      <c r="G63" s="108">
        <v>5.7089999999999997E-3</v>
      </c>
      <c r="H63" s="91">
        <v>0.79500000000000004</v>
      </c>
      <c r="I63" s="91">
        <v>0.36899999999999999</v>
      </c>
      <c r="J63" s="91">
        <v>51.701999999999998</v>
      </c>
      <c r="K63" s="91">
        <v>37.845999999999997</v>
      </c>
      <c r="L63" s="91">
        <v>21.679600000000001</v>
      </c>
      <c r="M63" s="92">
        <v>3.5999999999999997E-2</v>
      </c>
      <c r="N63" s="93">
        <v>2.2549999999999999</v>
      </c>
    </row>
    <row r="64" spans="1:14">
      <c r="A64" s="6">
        <v>61</v>
      </c>
      <c r="B64" s="196"/>
      <c r="C64" s="185"/>
      <c r="D64" s="185"/>
      <c r="E64" s="58">
        <v>2</v>
      </c>
      <c r="F64" s="58">
        <v>1.379E-2</v>
      </c>
      <c r="G64" s="109">
        <v>1.1965E-2</v>
      </c>
      <c r="H64" s="58">
        <v>1.1870000000000001</v>
      </c>
      <c r="I64" s="58">
        <v>0.77</v>
      </c>
      <c r="J64" s="58">
        <v>57.622999999999998</v>
      </c>
      <c r="K64" s="58">
        <v>50.168999999999997</v>
      </c>
      <c r="L64" s="58">
        <v>37.301099999999998</v>
      </c>
      <c r="M64" s="60">
        <v>5.0999999999999997E-2</v>
      </c>
      <c r="N64" s="94">
        <v>3.3540000000000001</v>
      </c>
    </row>
    <row r="65" spans="1:14">
      <c r="A65" s="6">
        <v>62</v>
      </c>
      <c r="B65" s="196"/>
      <c r="C65" s="185"/>
      <c r="D65" s="185"/>
      <c r="E65" s="58">
        <v>3</v>
      </c>
      <c r="F65" s="58">
        <v>1.366E-2</v>
      </c>
      <c r="G65" s="109">
        <v>1.2097E-2</v>
      </c>
      <c r="H65" s="58">
        <v>0.873</v>
      </c>
      <c r="I65" s="58">
        <v>1.403</v>
      </c>
      <c r="J65" s="58">
        <v>75.775999999999996</v>
      </c>
      <c r="K65" s="58">
        <v>43.085000000000001</v>
      </c>
      <c r="L65" s="58">
        <v>31.598500000000001</v>
      </c>
      <c r="M65" s="60">
        <v>3.4000000000000002E-2</v>
      </c>
      <c r="N65" s="94">
        <v>3.6320000000000001</v>
      </c>
    </row>
    <row r="66" spans="1:14">
      <c r="A66" s="6">
        <v>63</v>
      </c>
      <c r="B66" s="197"/>
      <c r="C66" s="198"/>
      <c r="D66" s="198"/>
      <c r="E66" s="105">
        <v>4</v>
      </c>
      <c r="F66" s="105">
        <v>1.132E-2</v>
      </c>
      <c r="G66" s="109">
        <v>1.1188E-2</v>
      </c>
      <c r="H66" s="105">
        <v>0.68700000000000006</v>
      </c>
      <c r="I66" s="105">
        <v>0.41899999999999998</v>
      </c>
      <c r="J66" s="105">
        <v>69.677000000000007</v>
      </c>
      <c r="K66" s="105">
        <v>18.638999999999999</v>
      </c>
      <c r="L66" s="105">
        <v>22.099599999999999</v>
      </c>
      <c r="M66" s="101">
        <v>3.5999999999999997E-2</v>
      </c>
      <c r="N66" s="102">
        <v>4.069</v>
      </c>
    </row>
    <row r="67" spans="1:14">
      <c r="A67" s="6">
        <v>64</v>
      </c>
      <c r="B67" s="170">
        <v>11</v>
      </c>
      <c r="C67" s="171">
        <v>13.297193310000001</v>
      </c>
      <c r="D67" s="171">
        <v>80.328998350000006</v>
      </c>
      <c r="E67" s="91">
        <v>1</v>
      </c>
      <c r="F67" s="91">
        <v>7.9399999999999991E-3</v>
      </c>
      <c r="G67" s="108">
        <v>7.038E-3</v>
      </c>
      <c r="H67" s="91">
        <v>0.47399999999999998</v>
      </c>
      <c r="I67" s="91">
        <v>0.29899999999999999</v>
      </c>
      <c r="J67" s="91">
        <v>65.313000000000002</v>
      </c>
      <c r="K67" s="91">
        <v>26.215</v>
      </c>
      <c r="L67" s="91">
        <v>16.2516</v>
      </c>
      <c r="M67" s="92">
        <v>4.4999999999999998E-2</v>
      </c>
      <c r="N67" s="93">
        <v>2.2160000000000002</v>
      </c>
    </row>
    <row r="68" spans="1:14">
      <c r="A68" s="6">
        <v>65</v>
      </c>
      <c r="B68" s="196"/>
      <c r="C68" s="185"/>
      <c r="D68" s="185"/>
      <c r="E68" s="58">
        <v>2</v>
      </c>
      <c r="F68" s="58">
        <v>4.2700000000000004E-3</v>
      </c>
      <c r="G68" s="109">
        <v>4.5880000000000001E-3</v>
      </c>
      <c r="H68" s="58">
        <v>0.435</v>
      </c>
      <c r="I68" s="58">
        <v>0.503</v>
      </c>
      <c r="J68" s="58">
        <v>80.822000000000003</v>
      </c>
      <c r="K68" s="58">
        <v>21.835000000000001</v>
      </c>
      <c r="L68" s="58">
        <v>16.881599999999999</v>
      </c>
      <c r="M68" s="60">
        <v>3.9E-2</v>
      </c>
      <c r="N68" s="94">
        <v>1.1359999999999999</v>
      </c>
    </row>
    <row r="69" spans="1:14">
      <c r="A69" s="6">
        <v>66</v>
      </c>
      <c r="B69" s="196"/>
      <c r="C69" s="185"/>
      <c r="D69" s="185"/>
      <c r="E69" s="58">
        <v>3</v>
      </c>
      <c r="F69" s="58">
        <v>1.061E-2</v>
      </c>
      <c r="G69" s="109">
        <v>8.1410000000000007E-3</v>
      </c>
      <c r="H69" s="58">
        <v>0.82399999999999995</v>
      </c>
      <c r="I69" s="58">
        <v>1.119</v>
      </c>
      <c r="J69" s="58">
        <v>62.003</v>
      </c>
      <c r="K69" s="58">
        <v>35.491999999999997</v>
      </c>
      <c r="L69" s="58">
        <v>13.83</v>
      </c>
      <c r="M69" s="60">
        <v>5.1999999999999998E-2</v>
      </c>
      <c r="N69" s="94">
        <v>1.657</v>
      </c>
    </row>
    <row r="70" spans="1:14">
      <c r="A70" s="6">
        <v>67</v>
      </c>
      <c r="B70" s="196"/>
      <c r="C70" s="185"/>
      <c r="D70" s="185"/>
      <c r="E70" s="58">
        <v>4</v>
      </c>
      <c r="F70" s="58">
        <v>7.0200000000000002E-3</v>
      </c>
      <c r="G70" s="109">
        <v>6.7780000000000002E-3</v>
      </c>
      <c r="H70" s="58">
        <v>0.35899999999999999</v>
      </c>
      <c r="I70" s="58">
        <v>0.72699999999999998</v>
      </c>
      <c r="J70" s="58">
        <v>110.931</v>
      </c>
      <c r="K70" s="58">
        <v>27.808</v>
      </c>
      <c r="L70" s="58">
        <v>39.061999999999998</v>
      </c>
      <c r="M70" s="60">
        <v>4.3999999999999997E-2</v>
      </c>
      <c r="N70" s="94">
        <v>2.9359999999999999</v>
      </c>
    </row>
    <row r="71" spans="1:14">
      <c r="A71" s="6">
        <v>68</v>
      </c>
      <c r="B71" s="197"/>
      <c r="C71" s="198"/>
      <c r="D71" s="198"/>
      <c r="E71" s="105">
        <v>5</v>
      </c>
      <c r="F71" s="105">
        <v>1.9120000000000002E-2</v>
      </c>
      <c r="G71" s="109">
        <v>1.0068000000000001E-2</v>
      </c>
      <c r="H71" s="105">
        <v>1.41</v>
      </c>
      <c r="I71" s="105">
        <v>1.2190000000000001</v>
      </c>
      <c r="J71" s="105">
        <v>88.900999999999996</v>
      </c>
      <c r="K71" s="105">
        <v>51.091999999999999</v>
      </c>
      <c r="L71" s="105">
        <v>30.936199999999999</v>
      </c>
      <c r="M71" s="101">
        <v>7.2999999999999995E-2</v>
      </c>
      <c r="N71" s="102">
        <v>13.67</v>
      </c>
    </row>
    <row r="72" spans="1:14">
      <c r="A72" s="6">
        <v>69</v>
      </c>
      <c r="B72" s="170">
        <v>12</v>
      </c>
      <c r="C72" s="171">
        <v>13.293601150000001</v>
      </c>
      <c r="D72" s="171">
        <v>80.328877610000006</v>
      </c>
      <c r="E72" s="91">
        <v>1</v>
      </c>
      <c r="F72" s="91">
        <v>6.3899999999999998E-3</v>
      </c>
      <c r="G72" s="109">
        <v>6.3049999999999998E-3</v>
      </c>
      <c r="H72" s="91">
        <v>0.51500000000000001</v>
      </c>
      <c r="I72" s="91">
        <v>0.47099999999999997</v>
      </c>
      <c r="J72" s="91">
        <v>65.524000000000001</v>
      </c>
      <c r="K72" s="91">
        <v>27.577000000000002</v>
      </c>
      <c r="L72" s="91">
        <v>28.1737</v>
      </c>
      <c r="M72" s="92">
        <v>2.7E-2</v>
      </c>
      <c r="N72" s="93">
        <v>2.2250000000000001</v>
      </c>
    </row>
    <row r="73" spans="1:14">
      <c r="A73" s="6">
        <v>70</v>
      </c>
      <c r="B73" s="196"/>
      <c r="C73" s="185"/>
      <c r="D73" s="185"/>
      <c r="E73" s="58">
        <v>2</v>
      </c>
      <c r="F73" s="58">
        <v>6.6800000000000002E-3</v>
      </c>
      <c r="G73" s="109">
        <v>6.1739999999999998E-3</v>
      </c>
      <c r="H73" s="58">
        <v>0.48299999999999998</v>
      </c>
      <c r="I73" s="58">
        <v>0.66800000000000004</v>
      </c>
      <c r="J73" s="58">
        <v>101.262</v>
      </c>
      <c r="K73" s="58">
        <v>15.018000000000001</v>
      </c>
      <c r="L73" s="58">
        <v>22.761900000000001</v>
      </c>
      <c r="M73" s="60">
        <v>0.04</v>
      </c>
      <c r="N73" s="94">
        <v>1.9390000000000001</v>
      </c>
    </row>
    <row r="74" spans="1:14">
      <c r="A74" s="6">
        <v>71</v>
      </c>
      <c r="B74" s="196"/>
      <c r="C74" s="185"/>
      <c r="D74" s="185"/>
      <c r="E74" s="58">
        <v>3</v>
      </c>
      <c r="F74" s="58">
        <v>1.243E-2</v>
      </c>
      <c r="G74" s="109">
        <v>1.1898000000000001E-2</v>
      </c>
      <c r="H74" s="58">
        <v>0.55600000000000005</v>
      </c>
      <c r="I74" s="58">
        <v>0.27</v>
      </c>
      <c r="J74" s="58">
        <v>81.210999999999999</v>
      </c>
      <c r="K74" s="58">
        <v>14.019</v>
      </c>
      <c r="L74" s="58">
        <v>20.047899999999998</v>
      </c>
      <c r="M74" s="60">
        <v>0.03</v>
      </c>
      <c r="N74" s="94">
        <v>3.7330000000000001</v>
      </c>
    </row>
    <row r="75" spans="1:14">
      <c r="A75" s="6">
        <v>72</v>
      </c>
      <c r="B75" s="196"/>
      <c r="C75" s="185"/>
      <c r="D75" s="185"/>
      <c r="E75" s="58">
        <v>4</v>
      </c>
      <c r="F75" s="58">
        <v>4.8500000000000001E-3</v>
      </c>
      <c r="G75" s="109">
        <v>4.8110000000000002E-3</v>
      </c>
      <c r="H75" s="58">
        <v>0.47199999999999998</v>
      </c>
      <c r="I75" s="58">
        <v>0.25800000000000001</v>
      </c>
      <c r="J75" s="58">
        <v>43.298000000000002</v>
      </c>
      <c r="K75" s="58">
        <v>51.277000000000001</v>
      </c>
      <c r="L75" s="58">
        <v>23.020399999999999</v>
      </c>
      <c r="M75" s="60">
        <v>0.03</v>
      </c>
      <c r="N75" s="94">
        <v>1.899</v>
      </c>
    </row>
    <row r="76" spans="1:14">
      <c r="A76" s="6">
        <v>73</v>
      </c>
      <c r="B76" s="197"/>
      <c r="C76" s="198"/>
      <c r="D76" s="198"/>
      <c r="E76" s="105">
        <v>5</v>
      </c>
      <c r="F76" s="105">
        <v>1.396E-2</v>
      </c>
      <c r="G76" s="109">
        <v>1.3058E-2</v>
      </c>
      <c r="H76" s="105">
        <v>0.53500000000000003</v>
      </c>
      <c r="I76" s="105">
        <v>0.14000000000000001</v>
      </c>
      <c r="J76" s="105">
        <v>75.89</v>
      </c>
      <c r="K76" s="105">
        <v>21.588000000000001</v>
      </c>
      <c r="L76" s="105">
        <v>24.732800000000001</v>
      </c>
      <c r="M76" s="101">
        <v>0.04</v>
      </c>
      <c r="N76" s="102">
        <v>2.8140000000000001</v>
      </c>
    </row>
    <row r="77" spans="1:14">
      <c r="A77" s="6">
        <v>74</v>
      </c>
      <c r="B77" s="170">
        <v>13</v>
      </c>
      <c r="C77" s="171">
        <v>13.29114601</v>
      </c>
      <c r="D77" s="171">
        <v>80.329501449999995</v>
      </c>
      <c r="E77" s="91">
        <v>1</v>
      </c>
      <c r="F77" s="91">
        <v>7.2199999999999999E-3</v>
      </c>
      <c r="G77" s="109">
        <v>6.8640000000000003E-3</v>
      </c>
      <c r="H77" s="91">
        <v>0.40500000000000003</v>
      </c>
      <c r="I77" s="91">
        <v>0.55700000000000005</v>
      </c>
      <c r="J77" s="91">
        <v>60.851999999999997</v>
      </c>
      <c r="K77" s="91">
        <v>24.114999999999998</v>
      </c>
      <c r="L77" s="91">
        <v>15.2516</v>
      </c>
      <c r="M77" s="92">
        <v>3.9E-2</v>
      </c>
      <c r="N77" s="93">
        <v>1.6419999999999999</v>
      </c>
    </row>
    <row r="78" spans="1:14">
      <c r="A78" s="6">
        <v>75</v>
      </c>
      <c r="B78" s="196"/>
      <c r="C78" s="185"/>
      <c r="D78" s="185"/>
      <c r="E78" s="58">
        <v>2</v>
      </c>
      <c r="F78" s="58">
        <v>1.231E-2</v>
      </c>
      <c r="G78" s="109">
        <v>1.0966999999999999E-2</v>
      </c>
      <c r="H78" s="58">
        <v>0.33300000000000002</v>
      </c>
      <c r="I78" s="58">
        <v>0.55500000000000005</v>
      </c>
      <c r="J78" s="58">
        <v>97.141999999999996</v>
      </c>
      <c r="K78" s="58">
        <v>17.497</v>
      </c>
      <c r="L78" s="58">
        <v>12.0336</v>
      </c>
      <c r="M78" s="60">
        <v>4.1000000000000002E-2</v>
      </c>
      <c r="N78" s="94">
        <v>3.6619999999999999</v>
      </c>
    </row>
    <row r="79" spans="1:14">
      <c r="A79" s="6">
        <v>76</v>
      </c>
      <c r="B79" s="196"/>
      <c r="C79" s="185"/>
      <c r="D79" s="185"/>
      <c r="E79" s="58">
        <v>3</v>
      </c>
      <c r="F79" s="58">
        <v>1.2959999999999999E-2</v>
      </c>
      <c r="G79" s="109">
        <v>1.124E-2</v>
      </c>
      <c r="H79" s="58">
        <v>0.441</v>
      </c>
      <c r="I79" s="58">
        <v>0.41199999999999998</v>
      </c>
      <c r="J79" s="58">
        <v>120.09699999999999</v>
      </c>
      <c r="K79" s="58">
        <v>24.692</v>
      </c>
      <c r="L79" s="58">
        <v>11.5183</v>
      </c>
      <c r="M79" s="60">
        <v>0.13</v>
      </c>
      <c r="N79" s="94">
        <v>4.524</v>
      </c>
    </row>
    <row r="80" spans="1:14">
      <c r="A80" s="6">
        <v>77</v>
      </c>
      <c r="B80" s="196"/>
      <c r="C80" s="185"/>
      <c r="D80" s="185"/>
      <c r="E80" s="58">
        <v>4</v>
      </c>
      <c r="F80" s="58">
        <v>1.311E-2</v>
      </c>
      <c r="G80" s="109">
        <v>1.1553000000000001E-2</v>
      </c>
      <c r="H80" s="58">
        <v>0.503</v>
      </c>
      <c r="I80" s="58">
        <v>0.38500000000000001</v>
      </c>
      <c r="J80" s="58">
        <v>56.503999999999998</v>
      </c>
      <c r="K80" s="58">
        <v>35.976999999999997</v>
      </c>
      <c r="L80" s="58">
        <v>16.639299999999999</v>
      </c>
      <c r="M80" s="60">
        <v>2.8000000000000001E-2</v>
      </c>
      <c r="N80" s="94">
        <v>4.4039999999999999</v>
      </c>
    </row>
    <row r="81" spans="1:14">
      <c r="A81" s="6">
        <v>78</v>
      </c>
      <c r="B81" s="197"/>
      <c r="C81" s="198"/>
      <c r="D81" s="198"/>
      <c r="E81" s="105">
        <v>5</v>
      </c>
      <c r="F81" s="105">
        <v>1.192E-2</v>
      </c>
      <c r="G81" s="109">
        <v>1.1025999999999999E-2</v>
      </c>
      <c r="H81" s="105">
        <v>0.79900000000000004</v>
      </c>
      <c r="I81" s="105">
        <v>0.51</v>
      </c>
      <c r="J81" s="105">
        <v>68.605999999999995</v>
      </c>
      <c r="K81" s="105">
        <v>65.076999999999998</v>
      </c>
      <c r="L81" s="105">
        <v>27.899100000000001</v>
      </c>
      <c r="M81" s="101">
        <v>4.1000000000000002E-2</v>
      </c>
      <c r="N81" s="102">
        <v>3.4729999999999999</v>
      </c>
    </row>
    <row r="83" spans="1:14">
      <c r="E83" s="6" t="s">
        <v>11</v>
      </c>
      <c r="F83" s="64">
        <f t="shared" ref="F83:N83" si="0">AVERAGE(F5:F81)</f>
        <v>9.2959740259999993E-3</v>
      </c>
      <c r="G83" s="64">
        <f t="shared" si="0"/>
        <v>7.9108441559999996E-3</v>
      </c>
      <c r="H83" s="12">
        <f t="shared" si="0"/>
        <v>1.532193506</v>
      </c>
      <c r="I83" s="12">
        <f t="shared" si="0"/>
        <v>0.87454794520000001</v>
      </c>
      <c r="J83" s="12">
        <f t="shared" si="0"/>
        <v>76.292541670000006</v>
      </c>
      <c r="K83" s="12">
        <f t="shared" si="0"/>
        <v>38.404917810000001</v>
      </c>
      <c r="L83" s="12">
        <f t="shared" si="0"/>
        <v>32.87666471</v>
      </c>
      <c r="M83" s="12">
        <f t="shared" si="0"/>
        <v>0.21436753250000001</v>
      </c>
      <c r="N83" s="12">
        <f t="shared" si="0"/>
        <v>3.3636342109999999</v>
      </c>
    </row>
    <row r="84" spans="1:14">
      <c r="E84" s="6" t="s">
        <v>12</v>
      </c>
      <c r="F84" s="64">
        <f t="shared" ref="F84:N84" si="1">MEDIAN(F5:F81)</f>
        <v>8.2400000000000008E-3</v>
      </c>
      <c r="G84" s="64">
        <f t="shared" si="1"/>
        <v>7.3709999999999999E-3</v>
      </c>
      <c r="H84" s="12">
        <f t="shared" si="1"/>
        <v>1.2347999999999999</v>
      </c>
      <c r="I84" s="12">
        <f t="shared" si="1"/>
        <v>0.77</v>
      </c>
      <c r="J84" s="12">
        <f t="shared" si="1"/>
        <v>76.900000000000006</v>
      </c>
      <c r="K84" s="12">
        <f t="shared" si="1"/>
        <v>35.491999999999997</v>
      </c>
      <c r="L84" s="12">
        <f t="shared" si="1"/>
        <v>27.600249999999999</v>
      </c>
      <c r="M84" s="12">
        <f t="shared" si="1"/>
        <v>0.04</v>
      </c>
      <c r="N84" s="12">
        <f t="shared" si="1"/>
        <v>3.2970000000000002</v>
      </c>
    </row>
    <row r="85" spans="1:14">
      <c r="E85" s="6" t="s">
        <v>13</v>
      </c>
      <c r="F85" s="64">
        <f t="shared" ref="F85:N85" si="2">PERCENTILE((F5:F81),0.05)</f>
        <v>4.8399999999999997E-3</v>
      </c>
      <c r="G85" s="64">
        <f t="shared" si="2"/>
        <v>4.5380000000000004E-3</v>
      </c>
      <c r="H85" s="12">
        <f t="shared" si="2"/>
        <v>0.43740000000000001</v>
      </c>
      <c r="I85" s="12">
        <f t="shared" si="2"/>
        <v>0.2248</v>
      </c>
      <c r="J85" s="12">
        <f t="shared" si="2"/>
        <v>8.0320999999999998</v>
      </c>
      <c r="K85" s="12">
        <f t="shared" si="2"/>
        <v>14.397600000000001</v>
      </c>
      <c r="L85" s="12">
        <f t="shared" si="2"/>
        <v>11.01637</v>
      </c>
      <c r="M85" s="12">
        <f t="shared" si="2"/>
        <v>2.4799999999999999E-2</v>
      </c>
      <c r="N85" s="12">
        <f t="shared" si="2"/>
        <v>0.59424999999999994</v>
      </c>
    </row>
    <row r="86" spans="1:14">
      <c r="E86" s="6" t="s">
        <v>14</v>
      </c>
      <c r="F86" s="64">
        <f t="shared" ref="F86:N86" si="3">PERCENTILE((F5:F81),0.95)</f>
        <v>1.5970000000000002E-2</v>
      </c>
      <c r="G86" s="64">
        <f t="shared" si="3"/>
        <v>1.22644E-2</v>
      </c>
      <c r="H86" s="12">
        <f t="shared" si="3"/>
        <v>3.8136000000000001</v>
      </c>
      <c r="I86" s="12">
        <f t="shared" si="3"/>
        <v>2.0495999999999999</v>
      </c>
      <c r="J86" s="12">
        <f t="shared" si="3"/>
        <v>122.376</v>
      </c>
      <c r="K86" s="12">
        <f t="shared" si="3"/>
        <v>74.057199999999995</v>
      </c>
      <c r="L86" s="12">
        <f t="shared" si="3"/>
        <v>66.856070000000003</v>
      </c>
      <c r="M86" s="12">
        <f t="shared" si="3"/>
        <v>0.13500000000000001</v>
      </c>
      <c r="N86" s="12">
        <f t="shared" si="3"/>
        <v>5.2220000000000004</v>
      </c>
    </row>
    <row r="87" spans="1:14">
      <c r="E87" s="6" t="s">
        <v>144</v>
      </c>
      <c r="F87" s="6">
        <f t="shared" ref="F87:N87" si="4">COUNT(F5:F81)</f>
        <v>77</v>
      </c>
      <c r="G87" s="6">
        <f t="shared" si="4"/>
        <v>77</v>
      </c>
      <c r="H87" s="6">
        <f t="shared" si="4"/>
        <v>77</v>
      </c>
      <c r="I87" s="6">
        <f t="shared" si="4"/>
        <v>73</v>
      </c>
      <c r="J87" s="6">
        <f t="shared" si="4"/>
        <v>72</v>
      </c>
      <c r="K87" s="6">
        <f t="shared" si="4"/>
        <v>73</v>
      </c>
      <c r="L87" s="6">
        <f t="shared" si="4"/>
        <v>68</v>
      </c>
      <c r="M87" s="6">
        <f t="shared" si="4"/>
        <v>77</v>
      </c>
      <c r="N87" s="6">
        <f t="shared" si="4"/>
        <v>76</v>
      </c>
    </row>
    <row r="91" spans="1:14">
      <c r="I91" s="110"/>
    </row>
  </sheetData>
  <mergeCells count="41">
    <mergeCell ref="C77:C81"/>
    <mergeCell ref="D77:D81"/>
    <mergeCell ref="B67:B71"/>
    <mergeCell ref="C67:C71"/>
    <mergeCell ref="D67:D71"/>
    <mergeCell ref="B72:B76"/>
    <mergeCell ref="C72:C76"/>
    <mergeCell ref="D72:D76"/>
    <mergeCell ref="B77:B81"/>
    <mergeCell ref="C63:C66"/>
    <mergeCell ref="D63:D66"/>
    <mergeCell ref="B53:B57"/>
    <mergeCell ref="C53:C57"/>
    <mergeCell ref="D53:D57"/>
    <mergeCell ref="B58:B62"/>
    <mergeCell ref="C58:C62"/>
    <mergeCell ref="D58:D62"/>
    <mergeCell ref="B63:B66"/>
    <mergeCell ref="B26:B34"/>
    <mergeCell ref="C26:C34"/>
    <mergeCell ref="D26:D34"/>
    <mergeCell ref="C48:C52"/>
    <mergeCell ref="D48:D52"/>
    <mergeCell ref="B35:B43"/>
    <mergeCell ref="C35:C43"/>
    <mergeCell ref="D35:D43"/>
    <mergeCell ref="B44:B47"/>
    <mergeCell ref="C44:C47"/>
    <mergeCell ref="D44:D47"/>
    <mergeCell ref="B48:B52"/>
    <mergeCell ref="C10:C13"/>
    <mergeCell ref="D10:D13"/>
    <mergeCell ref="B10:B13"/>
    <mergeCell ref="B14:B25"/>
    <mergeCell ref="C14:C25"/>
    <mergeCell ref="D14:D25"/>
    <mergeCell ref="C3:D3"/>
    <mergeCell ref="F3:N3"/>
    <mergeCell ref="B5:B9"/>
    <mergeCell ref="C5:C9"/>
    <mergeCell ref="D5:D9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2:L87"/>
  <sheetViews>
    <sheetView workbookViewId="0"/>
  </sheetViews>
  <sheetFormatPr defaultColWidth="12.5703125" defaultRowHeight="15.75" customHeight="1"/>
  <sheetData>
    <row r="2" spans="2:12">
      <c r="B2" s="167" t="s">
        <v>191</v>
      </c>
      <c r="C2" s="195"/>
      <c r="D2" s="195"/>
      <c r="E2" s="195"/>
      <c r="F2" s="195"/>
      <c r="G2" s="195"/>
      <c r="H2" s="195"/>
      <c r="I2" s="195"/>
      <c r="J2" s="195"/>
      <c r="K2" s="195"/>
      <c r="L2" s="192"/>
    </row>
    <row r="3" spans="2:12">
      <c r="B3" s="70"/>
      <c r="C3" s="24"/>
      <c r="D3" s="161" t="s">
        <v>109</v>
      </c>
      <c r="E3" s="195"/>
      <c r="F3" s="195"/>
      <c r="G3" s="195"/>
      <c r="H3" s="195"/>
      <c r="I3" s="195"/>
      <c r="J3" s="195"/>
      <c r="K3" s="195"/>
      <c r="L3" s="192"/>
    </row>
    <row r="4" spans="2:12">
      <c r="B4" s="111" t="s">
        <v>192</v>
      </c>
      <c r="C4" s="10" t="s">
        <v>198</v>
      </c>
      <c r="D4" s="10" t="s">
        <v>2</v>
      </c>
      <c r="E4" s="10"/>
      <c r="F4" s="10" t="s">
        <v>4</v>
      </c>
      <c r="G4" s="10" t="s">
        <v>5</v>
      </c>
      <c r="H4" s="10" t="s">
        <v>6</v>
      </c>
      <c r="I4" s="10" t="s">
        <v>7</v>
      </c>
      <c r="J4" s="10" t="s">
        <v>19</v>
      </c>
      <c r="K4" s="11" t="s">
        <v>8</v>
      </c>
      <c r="L4" s="11" t="s">
        <v>9</v>
      </c>
    </row>
    <row r="5" spans="2:12">
      <c r="B5" s="170">
        <v>2</v>
      </c>
      <c r="C5" s="91">
        <v>1</v>
      </c>
      <c r="D5" s="91">
        <v>6.28E-3</v>
      </c>
      <c r="E5" s="59">
        <v>5.6169999999999996E-3</v>
      </c>
      <c r="F5" s="91">
        <v>0.59260000000000002</v>
      </c>
      <c r="G5" s="91">
        <v>0.247</v>
      </c>
      <c r="H5" s="91">
        <v>8.9420000000000002</v>
      </c>
      <c r="I5" s="91">
        <v>14.65</v>
      </c>
      <c r="J5" s="91"/>
      <c r="K5" s="92">
        <v>3.4000000000000002E-2</v>
      </c>
      <c r="L5" s="93">
        <v>2.7130000000000001</v>
      </c>
    </row>
    <row r="6" spans="2:12">
      <c r="B6" s="196"/>
      <c r="C6" s="58">
        <v>2</v>
      </c>
      <c r="D6" s="58">
        <v>1.0370000000000001E-2</v>
      </c>
      <c r="E6" s="62">
        <v>9.7710000000000002E-3</v>
      </c>
      <c r="F6" s="58">
        <v>1.6264000000000001</v>
      </c>
      <c r="G6" s="58">
        <v>0.35599999999999998</v>
      </c>
      <c r="H6" s="58">
        <v>6.92</v>
      </c>
      <c r="I6" s="58">
        <v>16.920000000000002</v>
      </c>
      <c r="J6" s="58"/>
      <c r="K6" s="60">
        <v>2.4E-2</v>
      </c>
      <c r="L6" s="94">
        <v>3.0870000000000002</v>
      </c>
    </row>
    <row r="7" spans="2:12">
      <c r="B7" s="197"/>
      <c r="C7" s="105">
        <v>4</v>
      </c>
      <c r="D7" s="105">
        <v>1.2120000000000001E-2</v>
      </c>
      <c r="E7" s="59">
        <v>9.8099999999999993E-3</v>
      </c>
      <c r="F7" s="112">
        <v>0.79300000000000004</v>
      </c>
      <c r="G7" s="105">
        <v>0.25</v>
      </c>
      <c r="H7" s="112">
        <v>9.6560000000000006</v>
      </c>
      <c r="I7" s="112">
        <v>9.9499999999999993</v>
      </c>
      <c r="J7" s="105"/>
      <c r="K7" s="101">
        <v>4.5999999999999999E-2</v>
      </c>
      <c r="L7" s="102">
        <v>4.194</v>
      </c>
    </row>
    <row r="8" spans="2:12">
      <c r="B8" s="170">
        <v>6</v>
      </c>
      <c r="C8" s="91">
        <v>1</v>
      </c>
      <c r="D8" s="91">
        <v>6.7799999999999996E-3</v>
      </c>
      <c r="E8" s="59">
        <v>6.4619999999999999E-3</v>
      </c>
      <c r="F8" s="91">
        <v>1.667</v>
      </c>
      <c r="G8" s="91">
        <v>1.7110000000000001</v>
      </c>
      <c r="H8" s="91">
        <v>70.48</v>
      </c>
      <c r="I8" s="91">
        <v>18.422000000000001</v>
      </c>
      <c r="J8" s="91">
        <v>104.5368</v>
      </c>
      <c r="K8" s="92">
        <v>3.5999999999999997E-2</v>
      </c>
      <c r="L8" s="93">
        <v>5.202</v>
      </c>
    </row>
    <row r="9" spans="2:12">
      <c r="B9" s="196"/>
      <c r="C9" s="58">
        <v>2</v>
      </c>
      <c r="D9" s="58">
        <v>7.9699999999999997E-3</v>
      </c>
      <c r="E9" s="62">
        <v>7.7000000000000002E-3</v>
      </c>
      <c r="F9" s="58">
        <v>1.948</v>
      </c>
      <c r="G9" s="58">
        <v>0.80200000000000005</v>
      </c>
      <c r="H9" s="58">
        <v>111.807</v>
      </c>
      <c r="I9" s="58">
        <v>22.54</v>
      </c>
      <c r="J9" s="58">
        <v>69.707400000000007</v>
      </c>
      <c r="K9" s="60">
        <v>3.3000000000000002E-2</v>
      </c>
      <c r="L9" s="94">
        <v>3.1150000000000002</v>
      </c>
    </row>
    <row r="10" spans="2:12">
      <c r="B10" s="196"/>
      <c r="C10" s="58">
        <v>3</v>
      </c>
      <c r="D10" s="58">
        <v>8.2100000000000003E-3</v>
      </c>
      <c r="E10" s="62">
        <v>7.038E-3</v>
      </c>
      <c r="F10" s="58">
        <v>2.1059999999999999</v>
      </c>
      <c r="G10" s="58">
        <v>1.171</v>
      </c>
      <c r="H10" s="58">
        <v>84.408000000000001</v>
      </c>
      <c r="I10" s="58">
        <v>26.571000000000002</v>
      </c>
      <c r="J10" s="58">
        <v>54.279699999999998</v>
      </c>
      <c r="K10" s="60">
        <v>3.6999999999999998E-2</v>
      </c>
      <c r="L10" s="94">
        <v>3.32</v>
      </c>
    </row>
    <row r="11" spans="2:12">
      <c r="B11" s="197"/>
      <c r="C11" s="105">
        <v>4</v>
      </c>
      <c r="D11" s="105">
        <v>7.9299999999999995E-3</v>
      </c>
      <c r="E11" s="62">
        <v>6.8440000000000003E-3</v>
      </c>
      <c r="F11" s="105">
        <v>3.4630000000000001</v>
      </c>
      <c r="G11" s="105">
        <v>2.125</v>
      </c>
      <c r="H11" s="105">
        <v>77.531000000000006</v>
      </c>
      <c r="I11" s="105">
        <v>36.561</v>
      </c>
      <c r="J11" s="105">
        <v>54.942</v>
      </c>
      <c r="K11" s="101">
        <v>0.04</v>
      </c>
      <c r="L11" s="102">
        <v>3.7029999999999998</v>
      </c>
    </row>
    <row r="14" spans="2:12">
      <c r="B14" s="167" t="s">
        <v>193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2"/>
    </row>
    <row r="15" spans="2:12">
      <c r="B15" s="70"/>
      <c r="C15" s="24"/>
      <c r="D15" s="161" t="s">
        <v>109</v>
      </c>
      <c r="E15" s="195"/>
      <c r="F15" s="195"/>
      <c r="G15" s="195"/>
      <c r="H15" s="195"/>
      <c r="I15" s="195"/>
      <c r="J15" s="195"/>
      <c r="K15" s="195"/>
      <c r="L15" s="192"/>
    </row>
    <row r="16" spans="2:12">
      <c r="B16" s="111" t="s">
        <v>192</v>
      </c>
      <c r="C16" s="10" t="s">
        <v>198</v>
      </c>
      <c r="D16" s="10" t="s">
        <v>2</v>
      </c>
      <c r="E16" s="10"/>
      <c r="F16" s="10" t="s">
        <v>4</v>
      </c>
      <c r="G16" s="10" t="s">
        <v>5</v>
      </c>
      <c r="H16" s="10" t="s">
        <v>6</v>
      </c>
      <c r="I16" s="10" t="s">
        <v>7</v>
      </c>
      <c r="J16" s="10" t="s">
        <v>19</v>
      </c>
      <c r="K16" s="11" t="s">
        <v>8</v>
      </c>
      <c r="L16" s="11" t="s">
        <v>9</v>
      </c>
    </row>
    <row r="17" spans="2:12">
      <c r="B17" s="170">
        <v>1</v>
      </c>
      <c r="C17" s="91">
        <v>1</v>
      </c>
      <c r="D17" s="91">
        <v>8.0000000000000002E-3</v>
      </c>
      <c r="E17" s="59">
        <v>6.816E-3</v>
      </c>
      <c r="F17" s="91">
        <v>0.98260000000000003</v>
      </c>
      <c r="G17" s="91">
        <v>0.27200000000000002</v>
      </c>
      <c r="H17" s="91">
        <v>6.6779999999999999</v>
      </c>
      <c r="I17" s="91">
        <v>21.43</v>
      </c>
      <c r="J17" s="91"/>
      <c r="K17" s="92">
        <v>2.9000000000000001E-2</v>
      </c>
      <c r="L17" s="93">
        <v>1.851</v>
      </c>
    </row>
    <row r="18" spans="2:12">
      <c r="B18" s="196"/>
      <c r="C18" s="58">
        <v>2</v>
      </c>
      <c r="D18" s="58">
        <v>5.9899999999999997E-3</v>
      </c>
      <c r="E18" s="62">
        <v>5.463E-3</v>
      </c>
      <c r="F18" s="58">
        <v>0.90839999999999999</v>
      </c>
      <c r="G18" s="58">
        <v>0.43099999999999999</v>
      </c>
      <c r="H18" s="58">
        <v>5.05</v>
      </c>
      <c r="I18" s="58">
        <v>13.69</v>
      </c>
      <c r="J18" s="58"/>
      <c r="K18" s="60">
        <v>2.5999999999999999E-2</v>
      </c>
      <c r="L18" s="94">
        <v>0.72699999999999998</v>
      </c>
    </row>
    <row r="19" spans="2:12">
      <c r="B19" s="196"/>
      <c r="C19" s="58">
        <v>4</v>
      </c>
      <c r="D19" s="58">
        <v>1.5480000000000001E-2</v>
      </c>
      <c r="E19" s="59">
        <v>1.4203E-2</v>
      </c>
      <c r="F19" s="95">
        <v>0.80579999999999996</v>
      </c>
      <c r="G19" s="58">
        <v>0.23200000000000001</v>
      </c>
      <c r="H19" s="58">
        <v>6.2080000000000002</v>
      </c>
      <c r="I19" s="58">
        <v>17.579999999999998</v>
      </c>
      <c r="J19" s="58"/>
      <c r="K19" s="60">
        <v>1.4999999999999999E-2</v>
      </c>
      <c r="L19" s="94">
        <v>1.8069999999999999</v>
      </c>
    </row>
    <row r="20" spans="2:12">
      <c r="B20" s="197"/>
      <c r="C20" s="105">
        <v>5</v>
      </c>
      <c r="D20" s="105">
        <v>8.4499999999999992E-3</v>
      </c>
      <c r="E20" s="62">
        <v>7.9170000000000004E-3</v>
      </c>
      <c r="F20" s="105">
        <v>1.2347999999999999</v>
      </c>
      <c r="G20" s="105">
        <v>0.214</v>
      </c>
      <c r="H20" s="105">
        <v>9.4139999999999997</v>
      </c>
      <c r="I20" s="105">
        <v>15.27</v>
      </c>
      <c r="J20" s="105"/>
      <c r="K20" s="101">
        <v>3.3000000000000002E-2</v>
      </c>
      <c r="L20" s="102">
        <v>3.274</v>
      </c>
    </row>
    <row r="21" spans="2:12">
      <c r="B21" s="170">
        <v>3</v>
      </c>
      <c r="C21" s="91">
        <v>1</v>
      </c>
      <c r="D21" s="91">
        <v>9.4000000000000004E-3</v>
      </c>
      <c r="E21" s="59">
        <v>8.7679999999999998E-3</v>
      </c>
      <c r="F21" s="91">
        <v>2.3439999999999999</v>
      </c>
      <c r="G21" s="91">
        <v>0.81299999999999994</v>
      </c>
      <c r="H21" s="91">
        <v>79.141000000000005</v>
      </c>
      <c r="I21" s="91">
        <v>71.122</v>
      </c>
      <c r="J21" s="91">
        <v>27.233499999999999</v>
      </c>
      <c r="K21" s="92">
        <v>5.0999999999999997E-2</v>
      </c>
      <c r="L21" s="93">
        <v>2.3610000000000002</v>
      </c>
    </row>
    <row r="22" spans="2:12">
      <c r="B22" s="196"/>
      <c r="C22" s="58">
        <v>2</v>
      </c>
      <c r="D22" s="58">
        <v>8.5699999999999995E-3</v>
      </c>
      <c r="E22" s="62">
        <v>8.3090000000000004E-3</v>
      </c>
      <c r="F22" s="58">
        <v>2.1269999999999998</v>
      </c>
      <c r="G22" s="58">
        <v>1.3939999999999999</v>
      </c>
      <c r="H22" s="58"/>
      <c r="I22" s="58">
        <v>64.656999999999996</v>
      </c>
      <c r="J22" s="58">
        <v>21.640799999999999</v>
      </c>
      <c r="K22" s="60">
        <v>6.4000000000000001E-2</v>
      </c>
      <c r="L22" s="94">
        <v>2.8029999999999999</v>
      </c>
    </row>
    <row r="23" spans="2:12">
      <c r="B23" s="196"/>
      <c r="C23" s="58">
        <v>3</v>
      </c>
      <c r="D23" s="58">
        <v>7.4400000000000004E-3</v>
      </c>
      <c r="E23" s="62">
        <v>6.8129999999999996E-3</v>
      </c>
      <c r="F23" s="58">
        <v>2.504</v>
      </c>
      <c r="G23" s="58">
        <v>0.92900000000000005</v>
      </c>
      <c r="H23" s="58">
        <v>69.715000000000003</v>
      </c>
      <c r="I23" s="58">
        <v>73.164000000000001</v>
      </c>
      <c r="J23" s="58">
        <v>10.7461</v>
      </c>
      <c r="K23" s="60">
        <v>2.5000000000000001E-2</v>
      </c>
      <c r="L23" s="94">
        <v>2.8210000000000002</v>
      </c>
    </row>
    <row r="24" spans="2:12">
      <c r="B24" s="196"/>
      <c r="C24" s="58">
        <v>4</v>
      </c>
      <c r="D24" s="58">
        <v>8.4799999999999997E-3</v>
      </c>
      <c r="E24" s="62">
        <v>7.6689999999999996E-3</v>
      </c>
      <c r="F24" s="58">
        <v>3.9769999999999999</v>
      </c>
      <c r="G24" s="58">
        <v>2.032</v>
      </c>
      <c r="H24" s="58">
        <v>108.83</v>
      </c>
      <c r="I24" s="58">
        <v>90.093999999999994</v>
      </c>
      <c r="J24" s="58">
        <v>29.330400000000001</v>
      </c>
      <c r="K24" s="60">
        <v>4.1000000000000002E-2</v>
      </c>
      <c r="L24" s="94">
        <v>3.4590000000000001</v>
      </c>
    </row>
    <row r="25" spans="2:12">
      <c r="B25" s="196"/>
      <c r="C25" s="58">
        <v>5</v>
      </c>
      <c r="D25" s="58">
        <v>7.0899999999999999E-3</v>
      </c>
      <c r="E25" s="62">
        <v>6.3049999999999998E-3</v>
      </c>
      <c r="F25" s="58">
        <v>2.5790000000000002</v>
      </c>
      <c r="G25" s="58">
        <v>0.94699999999999995</v>
      </c>
      <c r="H25" s="58">
        <v>84.242999999999995</v>
      </c>
      <c r="I25" s="58">
        <v>59.935000000000002</v>
      </c>
      <c r="J25" s="58">
        <v>12.322800000000001</v>
      </c>
      <c r="K25" s="60">
        <v>4.2999999999999997E-2</v>
      </c>
      <c r="L25" s="94">
        <v>2.3199999999999998</v>
      </c>
    </row>
    <row r="26" spans="2:12">
      <c r="B26" s="196"/>
      <c r="C26" s="58">
        <v>6</v>
      </c>
      <c r="D26" s="58">
        <v>1.0109999999999999E-2</v>
      </c>
      <c r="E26" s="62">
        <v>8.1550000000000008E-3</v>
      </c>
      <c r="F26" s="58">
        <v>3.96</v>
      </c>
      <c r="G26" s="58">
        <v>1.7150000000000001</v>
      </c>
      <c r="H26" s="58">
        <v>108.646</v>
      </c>
      <c r="I26" s="58">
        <v>47.94</v>
      </c>
      <c r="J26" s="58">
        <v>9.3923000000000005</v>
      </c>
      <c r="K26" s="60">
        <v>5.8000000000000003E-2</v>
      </c>
      <c r="L26" s="94">
        <v>2.7309999999999999</v>
      </c>
    </row>
    <row r="27" spans="2:12">
      <c r="B27" s="196"/>
      <c r="C27" s="58">
        <v>7</v>
      </c>
      <c r="D27" s="58">
        <v>1.8429999999999998E-2</v>
      </c>
      <c r="E27" s="62">
        <v>1.1722E-2</v>
      </c>
      <c r="F27" s="58">
        <v>5.4029999999999996</v>
      </c>
      <c r="G27" s="58">
        <v>0.97899999999999998</v>
      </c>
      <c r="H27" s="58">
        <v>80.631</v>
      </c>
      <c r="I27" s="58">
        <v>63.87</v>
      </c>
      <c r="J27" s="58">
        <v>15.553699999999999</v>
      </c>
      <c r="K27" s="60">
        <v>6.8000000000000005E-2</v>
      </c>
      <c r="L27" s="94">
        <v>4.6989999999999998</v>
      </c>
    </row>
    <row r="28" spans="2:12">
      <c r="B28" s="196"/>
      <c r="C28" s="58">
        <v>8</v>
      </c>
      <c r="D28" s="58">
        <v>8.2400000000000008E-3</v>
      </c>
      <c r="E28" s="62">
        <v>8.0199999999999994E-3</v>
      </c>
      <c r="F28" s="58">
        <v>2.6379999999999999</v>
      </c>
      <c r="G28" s="58">
        <v>0.88800000000000001</v>
      </c>
      <c r="H28" s="58">
        <v>69.055000000000007</v>
      </c>
      <c r="I28" s="58">
        <v>50.151000000000003</v>
      </c>
      <c r="J28" s="58">
        <v>24.6035</v>
      </c>
      <c r="K28" s="60">
        <v>3.2000000000000001E-2</v>
      </c>
      <c r="L28" s="94">
        <v>3.8450000000000002</v>
      </c>
    </row>
    <row r="29" spans="2:12">
      <c r="B29" s="196"/>
      <c r="C29" s="58">
        <v>9</v>
      </c>
      <c r="D29" s="58">
        <v>5.1399999999999996E-3</v>
      </c>
      <c r="E29" s="62">
        <v>5.0289999999999996E-3</v>
      </c>
      <c r="F29" s="58">
        <v>2.7330000000000001</v>
      </c>
      <c r="G29" s="58">
        <v>1.006</v>
      </c>
      <c r="H29" s="58">
        <v>64.52</v>
      </c>
      <c r="I29" s="58">
        <v>47.94</v>
      </c>
      <c r="J29" s="58">
        <v>19.6538</v>
      </c>
      <c r="K29" s="60">
        <v>4.2999999999999997E-2</v>
      </c>
      <c r="L29" s="94">
        <v>3.3690000000000002</v>
      </c>
    </row>
    <row r="30" spans="2:12">
      <c r="B30" s="196"/>
      <c r="C30" s="58">
        <v>10</v>
      </c>
      <c r="D30" s="58">
        <v>4.7200000000000002E-3</v>
      </c>
      <c r="E30" s="62">
        <v>3.9029999999999998E-3</v>
      </c>
      <c r="F30" s="58">
        <v>4.2039999999999997</v>
      </c>
      <c r="G30" s="58">
        <v>1.885</v>
      </c>
      <c r="H30" s="58">
        <v>64.441000000000003</v>
      </c>
      <c r="I30" s="58">
        <v>75.397000000000006</v>
      </c>
      <c r="J30" s="58">
        <v>56.072800000000001</v>
      </c>
      <c r="K30" s="60">
        <v>0.03</v>
      </c>
      <c r="L30" s="94">
        <v>3.4529999999999998</v>
      </c>
    </row>
    <row r="31" spans="2:12">
      <c r="B31" s="196"/>
      <c r="C31" s="58">
        <v>11</v>
      </c>
      <c r="D31" s="58">
        <v>1.201E-2</v>
      </c>
      <c r="E31" s="62">
        <v>1.1226E-2</v>
      </c>
      <c r="F31" s="58">
        <v>3.1720000000000002</v>
      </c>
      <c r="G31" s="58">
        <v>0.90900000000000003</v>
      </c>
      <c r="H31" s="58">
        <v>70.150000000000006</v>
      </c>
      <c r="I31" s="58">
        <v>52.192999999999998</v>
      </c>
      <c r="J31" s="58">
        <v>31.953900000000001</v>
      </c>
      <c r="K31" s="60">
        <v>2.9000000000000001E-2</v>
      </c>
      <c r="L31" s="94">
        <v>3.7850000000000001</v>
      </c>
    </row>
    <row r="32" spans="2:12">
      <c r="B32" s="197"/>
      <c r="C32" s="105">
        <v>12</v>
      </c>
      <c r="D32" s="105">
        <v>7.5900000000000004E-3</v>
      </c>
      <c r="E32" s="62">
        <v>7.3709999999999999E-3</v>
      </c>
      <c r="F32" s="105">
        <v>3.238</v>
      </c>
      <c r="G32" s="105">
        <v>2.0760000000000001</v>
      </c>
      <c r="H32" s="105">
        <v>77.77</v>
      </c>
      <c r="I32" s="105">
        <v>60.765000000000001</v>
      </c>
      <c r="J32" s="105">
        <v>61.710799999999999</v>
      </c>
      <c r="K32" s="101">
        <v>0.04</v>
      </c>
      <c r="L32" s="102">
        <v>3.6659999999999999</v>
      </c>
    </row>
    <row r="33" spans="2:12">
      <c r="B33" s="170">
        <v>4</v>
      </c>
      <c r="C33" s="91">
        <v>1</v>
      </c>
      <c r="D33" s="91">
        <v>5.4000000000000003E-3</v>
      </c>
      <c r="E33" s="91">
        <v>5.2129999999999998E-3</v>
      </c>
      <c r="F33" s="91">
        <v>1.738</v>
      </c>
      <c r="G33" s="91">
        <v>1.194</v>
      </c>
      <c r="H33" s="91">
        <v>85.811999999999998</v>
      </c>
      <c r="I33" s="91">
        <v>32.625999999999998</v>
      </c>
      <c r="J33" s="91">
        <v>41.630600000000001</v>
      </c>
      <c r="K33" s="92">
        <v>4.4999999999999998E-2</v>
      </c>
      <c r="L33" s="93">
        <v>3.1549999999999998</v>
      </c>
    </row>
    <row r="34" spans="2:12">
      <c r="B34" s="196"/>
      <c r="C34" s="58">
        <v>2</v>
      </c>
      <c r="D34" s="58">
        <v>7.6699999999999997E-3</v>
      </c>
      <c r="E34" s="58">
        <v>7.3559999999999997E-3</v>
      </c>
      <c r="F34" s="58">
        <v>1.8720000000000001</v>
      </c>
      <c r="G34" s="58">
        <v>2.7389999999999999</v>
      </c>
      <c r="H34" s="58">
        <v>90.492000000000004</v>
      </c>
      <c r="I34" s="58">
        <v>41.24</v>
      </c>
      <c r="J34" s="58">
        <v>60.4831</v>
      </c>
      <c r="K34" s="60">
        <v>3.5999999999999997E-2</v>
      </c>
      <c r="L34" s="94">
        <v>2.7130000000000001</v>
      </c>
    </row>
    <row r="35" spans="2:12">
      <c r="B35" s="196"/>
      <c r="C35" s="58">
        <v>3</v>
      </c>
      <c r="D35" s="58">
        <v>6.7999999999999996E-3</v>
      </c>
      <c r="E35" s="58">
        <v>6.2430000000000003E-3</v>
      </c>
      <c r="F35" s="58">
        <v>1.1910000000000001</v>
      </c>
      <c r="G35" s="58">
        <v>1.196</v>
      </c>
      <c r="H35" s="58">
        <v>72.8</v>
      </c>
      <c r="I35" s="58">
        <v>26.734999999999999</v>
      </c>
      <c r="J35" s="58">
        <v>52.583399999999997</v>
      </c>
      <c r="K35" s="60">
        <v>0.11</v>
      </c>
      <c r="L35" s="94">
        <v>2.9380000000000002</v>
      </c>
    </row>
    <row r="36" spans="2:12">
      <c r="B36" s="196"/>
      <c r="C36" s="58">
        <v>4</v>
      </c>
      <c r="D36" s="58">
        <v>6.6499999999999997E-3</v>
      </c>
      <c r="E36" s="58">
        <v>6.0660000000000002E-3</v>
      </c>
      <c r="F36" s="58">
        <v>1.33</v>
      </c>
      <c r="G36" s="58">
        <v>1.389</v>
      </c>
      <c r="H36" s="58">
        <v>82.620999999999995</v>
      </c>
      <c r="I36" s="58">
        <v>35.646000000000001</v>
      </c>
      <c r="J36" s="58">
        <v>58.1083</v>
      </c>
      <c r="K36" s="60">
        <v>3.2000000000000001E-2</v>
      </c>
      <c r="L36" s="94">
        <v>2.37</v>
      </c>
    </row>
    <row r="37" spans="2:12">
      <c r="B37" s="196"/>
      <c r="C37" s="58">
        <v>6</v>
      </c>
      <c r="D37" s="58">
        <v>1.7930000000000001E-2</v>
      </c>
      <c r="E37" s="59">
        <v>7.2090000000000001E-3</v>
      </c>
      <c r="F37" s="58">
        <v>1.2470000000000001</v>
      </c>
      <c r="G37" s="58">
        <v>0.98799999999999999</v>
      </c>
      <c r="H37" s="58">
        <v>120.405</v>
      </c>
      <c r="I37" s="58">
        <v>23.31</v>
      </c>
      <c r="J37" s="58">
        <v>55.491300000000003</v>
      </c>
      <c r="K37" s="60">
        <v>0.155</v>
      </c>
      <c r="L37" s="94">
        <v>7.0529999999999999</v>
      </c>
    </row>
    <row r="38" spans="2:12">
      <c r="B38" s="196"/>
      <c r="C38" s="58">
        <v>7</v>
      </c>
      <c r="D38" s="58">
        <v>1.1259999999999999E-2</v>
      </c>
      <c r="E38" s="62">
        <v>7.1199999999999996E-3</v>
      </c>
      <c r="F38" s="58">
        <v>1.3859999999999999</v>
      </c>
      <c r="G38" s="58">
        <v>1.577</v>
      </c>
      <c r="H38" s="58">
        <v>96.358999999999995</v>
      </c>
      <c r="I38" s="58">
        <v>28.542999999999999</v>
      </c>
      <c r="J38" s="58">
        <v>25.7182</v>
      </c>
      <c r="K38" s="60">
        <v>6.2E-2</v>
      </c>
      <c r="L38" s="94">
        <v>2.7210000000000001</v>
      </c>
    </row>
    <row r="39" spans="2:12">
      <c r="B39" s="196"/>
      <c r="C39" s="58">
        <v>8</v>
      </c>
      <c r="D39" s="58">
        <v>6.1500000000000001E-3</v>
      </c>
      <c r="E39" s="62">
        <v>0.69120000000000004</v>
      </c>
      <c r="F39" s="58">
        <v>1.62</v>
      </c>
      <c r="G39" s="58">
        <v>0.59599999999999997</v>
      </c>
      <c r="H39" s="58">
        <v>72.483000000000004</v>
      </c>
      <c r="I39" s="58">
        <v>37.688000000000002</v>
      </c>
      <c r="J39" s="58">
        <v>40.3705</v>
      </c>
      <c r="K39" s="60">
        <v>0.03</v>
      </c>
      <c r="L39" s="94">
        <v>3.0510000000000002</v>
      </c>
    </row>
    <row r="40" spans="2:12">
      <c r="B40" s="196"/>
      <c r="C40" s="58">
        <v>9</v>
      </c>
      <c r="D40" s="58">
        <v>8.3899999999999999E-3</v>
      </c>
      <c r="E40" s="62">
        <v>7.5199999999999998E-3</v>
      </c>
      <c r="F40" s="58">
        <v>2.286</v>
      </c>
      <c r="G40" s="58">
        <v>0.95199999999999996</v>
      </c>
      <c r="H40" s="58">
        <v>71.638999999999996</v>
      </c>
      <c r="I40" s="58">
        <v>54.893999999999998</v>
      </c>
      <c r="J40" s="58">
        <v>49.643300000000004</v>
      </c>
      <c r="K40" s="60">
        <v>3.9E-2</v>
      </c>
      <c r="L40" s="94">
        <v>2.9630000000000001</v>
      </c>
    </row>
    <row r="41" spans="2:12">
      <c r="B41" s="197"/>
      <c r="C41" s="105">
        <v>10</v>
      </c>
      <c r="D41" s="105">
        <v>9.11E-3</v>
      </c>
      <c r="E41" s="62">
        <v>7.607E-3</v>
      </c>
      <c r="F41" s="105">
        <v>1.4419999999999999</v>
      </c>
      <c r="G41" s="105">
        <v>2.266</v>
      </c>
      <c r="H41" s="105">
        <v>90.769000000000005</v>
      </c>
      <c r="I41" s="105">
        <v>34.561999999999998</v>
      </c>
      <c r="J41" s="105">
        <v>76.960800000000006</v>
      </c>
      <c r="K41" s="101">
        <v>3.9E-2</v>
      </c>
      <c r="L41" s="102">
        <v>4.157</v>
      </c>
    </row>
    <row r="42" spans="2:12">
      <c r="B42" s="170">
        <v>5</v>
      </c>
      <c r="C42" s="91">
        <v>1</v>
      </c>
      <c r="D42" s="91">
        <v>5.8100000000000001E-3</v>
      </c>
      <c r="E42" s="106">
        <v>5.4180000000000001E-3</v>
      </c>
      <c r="F42" s="91">
        <v>1.395</v>
      </c>
      <c r="G42" s="91">
        <v>1.5049999999999999</v>
      </c>
      <c r="H42" s="91">
        <v>85.091999999999999</v>
      </c>
      <c r="I42" s="91">
        <v>43.17</v>
      </c>
      <c r="J42" s="91">
        <v>35.023299999999999</v>
      </c>
      <c r="K42" s="92">
        <v>0.03</v>
      </c>
      <c r="L42" s="93">
        <v>3.363</v>
      </c>
    </row>
    <row r="43" spans="2:12">
      <c r="B43" s="196"/>
      <c r="C43" s="58">
        <v>2</v>
      </c>
      <c r="D43" s="58">
        <v>7.0299999999999998E-3</v>
      </c>
      <c r="E43" s="107">
        <v>6.8089999999999999E-3</v>
      </c>
      <c r="F43" s="58">
        <v>3.7770000000000001</v>
      </c>
      <c r="G43" s="58">
        <v>1.3280000000000001</v>
      </c>
      <c r="H43" s="58">
        <v>76.058000000000007</v>
      </c>
      <c r="I43" s="58">
        <v>82.272000000000006</v>
      </c>
      <c r="J43" s="58">
        <v>35.847200000000001</v>
      </c>
      <c r="K43" s="60">
        <v>3.3000000000000002E-2</v>
      </c>
      <c r="L43" s="94">
        <v>3.9529999999999998</v>
      </c>
    </row>
    <row r="44" spans="2:12">
      <c r="B44" s="196"/>
      <c r="C44" s="58">
        <v>3</v>
      </c>
      <c r="D44" s="58">
        <v>3.9300000000000003E-3</v>
      </c>
      <c r="E44" s="107">
        <v>3.7190000000000001E-3</v>
      </c>
      <c r="F44" s="58">
        <v>1.7789999999999999</v>
      </c>
      <c r="G44" s="58">
        <v>1.0129999999999999</v>
      </c>
      <c r="H44" s="58">
        <v>76.549000000000007</v>
      </c>
      <c r="I44" s="58">
        <v>49.837000000000003</v>
      </c>
      <c r="J44" s="58">
        <v>46.250799999999998</v>
      </c>
      <c r="K44" s="60">
        <v>3.6999999999999998E-2</v>
      </c>
      <c r="L44" s="94">
        <v>2.915</v>
      </c>
    </row>
    <row r="45" spans="2:12">
      <c r="B45" s="196"/>
      <c r="C45" s="58">
        <v>4</v>
      </c>
      <c r="D45" s="58">
        <v>4.9500000000000004E-3</v>
      </c>
      <c r="E45" s="107">
        <v>4.2290000000000001E-3</v>
      </c>
      <c r="F45" s="58">
        <v>3.266</v>
      </c>
      <c r="G45" s="58">
        <v>1.36</v>
      </c>
      <c r="H45" s="58">
        <v>54.447000000000003</v>
      </c>
      <c r="I45" s="58">
        <v>129.702</v>
      </c>
      <c r="J45" s="58">
        <v>48.884</v>
      </c>
      <c r="K45" s="60">
        <v>2.5999999999999999E-2</v>
      </c>
      <c r="L45" s="94">
        <v>3.71</v>
      </c>
    </row>
    <row r="46" spans="2:12">
      <c r="B46" s="196"/>
      <c r="C46" s="58">
        <v>5</v>
      </c>
      <c r="D46" s="58">
        <v>5.3099999999999996E-3</v>
      </c>
      <c r="E46" s="107">
        <v>5.1209999999999997E-3</v>
      </c>
      <c r="F46" s="58">
        <v>3.4020000000000001</v>
      </c>
      <c r="G46" s="58">
        <v>1.43</v>
      </c>
      <c r="H46" s="58">
        <v>84.915999999999997</v>
      </c>
      <c r="I46" s="58">
        <v>73.064999999999998</v>
      </c>
      <c r="J46" s="58">
        <v>69.626599999999996</v>
      </c>
      <c r="K46" s="60">
        <v>3.1E-2</v>
      </c>
      <c r="L46" s="94">
        <v>4.09</v>
      </c>
    </row>
    <row r="47" spans="2:12">
      <c r="B47" s="196"/>
      <c r="C47" s="58">
        <v>6</v>
      </c>
      <c r="D47" s="58">
        <v>5.3800000000000002E-3</v>
      </c>
      <c r="E47" s="107">
        <v>5.1120000000000002E-3</v>
      </c>
      <c r="F47" s="58">
        <v>2.15</v>
      </c>
      <c r="G47" s="58">
        <v>0.94499999999999995</v>
      </c>
      <c r="H47" s="58">
        <v>64.849000000000004</v>
      </c>
      <c r="I47" s="58">
        <v>60.113999999999997</v>
      </c>
      <c r="J47" s="58">
        <v>46.493099999999998</v>
      </c>
      <c r="K47" s="60">
        <v>3.7999999999999999E-2</v>
      </c>
      <c r="L47" s="94">
        <v>3.8039999999999998</v>
      </c>
    </row>
    <row r="48" spans="2:12">
      <c r="B48" s="197"/>
      <c r="C48" s="58">
        <v>7</v>
      </c>
      <c r="D48" s="58">
        <v>5.0600000000000003E-3</v>
      </c>
      <c r="E48" s="107">
        <v>4.7650000000000001E-3</v>
      </c>
      <c r="F48" s="58">
        <v>1.1579999999999999</v>
      </c>
      <c r="G48" s="58">
        <v>0.61199999999999999</v>
      </c>
      <c r="H48" s="58">
        <v>90.072999999999993</v>
      </c>
      <c r="I48" s="58">
        <v>25.463000000000001</v>
      </c>
      <c r="J48" s="58">
        <v>42.793700000000001</v>
      </c>
      <c r="K48" s="60">
        <v>2.9000000000000001E-2</v>
      </c>
      <c r="L48" s="94">
        <v>3.0230000000000001</v>
      </c>
    </row>
    <row r="51" spans="2:12">
      <c r="B51" s="167" t="s">
        <v>194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2"/>
    </row>
    <row r="52" spans="2:12">
      <c r="B52" s="70"/>
      <c r="C52" s="24"/>
      <c r="D52" s="161" t="s">
        <v>109</v>
      </c>
      <c r="E52" s="195"/>
      <c r="F52" s="195"/>
      <c r="G52" s="195"/>
      <c r="H52" s="195"/>
      <c r="I52" s="195"/>
      <c r="J52" s="195"/>
      <c r="K52" s="195"/>
      <c r="L52" s="192"/>
    </row>
    <row r="53" spans="2:12">
      <c r="B53" s="111" t="s">
        <v>192</v>
      </c>
      <c r="C53" s="10" t="s">
        <v>198</v>
      </c>
      <c r="D53" s="10" t="s">
        <v>2</v>
      </c>
      <c r="E53" s="10"/>
      <c r="F53" s="10" t="s">
        <v>4</v>
      </c>
      <c r="G53" s="10" t="s">
        <v>5</v>
      </c>
      <c r="H53" s="10" t="s">
        <v>6</v>
      </c>
      <c r="I53" s="10" t="s">
        <v>7</v>
      </c>
      <c r="J53" s="10" t="s">
        <v>19</v>
      </c>
      <c r="K53" s="11" t="s">
        <v>8</v>
      </c>
      <c r="L53" s="11" t="s">
        <v>9</v>
      </c>
    </row>
    <row r="54" spans="2:12">
      <c r="B54" s="170">
        <v>7</v>
      </c>
      <c r="C54" s="91">
        <v>1</v>
      </c>
      <c r="D54" s="91">
        <v>4.9800000000000001E-3</v>
      </c>
      <c r="E54" s="108">
        <v>4.7280000000000004E-3</v>
      </c>
      <c r="F54" s="91">
        <v>1.149</v>
      </c>
      <c r="G54" s="91">
        <v>0.71599999999999997</v>
      </c>
      <c r="H54" s="91">
        <v>75.497</v>
      </c>
      <c r="I54" s="91">
        <v>36.79</v>
      </c>
      <c r="J54" s="91">
        <v>36.590299999999999</v>
      </c>
      <c r="K54" s="92">
        <v>0.04</v>
      </c>
      <c r="L54" s="93">
        <v>2.9910000000000001</v>
      </c>
    </row>
    <row r="55" spans="2:12">
      <c r="B55" s="196"/>
      <c r="C55" s="58">
        <v>2</v>
      </c>
      <c r="D55" s="58">
        <v>7.9399999999999991E-3</v>
      </c>
      <c r="E55" s="109">
        <v>7.6759999999999997E-3</v>
      </c>
      <c r="F55" s="58">
        <v>1.014</v>
      </c>
      <c r="G55" s="58">
        <v>0.159</v>
      </c>
      <c r="H55" s="58">
        <v>68.989000000000004</v>
      </c>
      <c r="I55" s="58">
        <v>29.053999999999998</v>
      </c>
      <c r="J55" s="58">
        <v>21.259499999999999</v>
      </c>
      <c r="K55" s="60">
        <v>4.9000000000000002E-2</v>
      </c>
      <c r="L55" s="94">
        <v>3.7839999999999998</v>
      </c>
    </row>
    <row r="56" spans="2:12">
      <c r="B56" s="196"/>
      <c r="C56" s="58">
        <v>3</v>
      </c>
      <c r="D56" s="58">
        <v>3.177E-2</v>
      </c>
      <c r="E56" s="109">
        <v>1.3207999999999999E-2</v>
      </c>
      <c r="F56" s="58">
        <v>1.296</v>
      </c>
      <c r="G56" s="58">
        <v>0.31</v>
      </c>
      <c r="H56" s="58">
        <v>77.251000000000005</v>
      </c>
      <c r="I56" s="58">
        <v>37.764000000000003</v>
      </c>
      <c r="J56" s="58">
        <v>50.289499999999997</v>
      </c>
      <c r="K56" s="60">
        <v>0.10299999999999999</v>
      </c>
      <c r="L56" s="94">
        <v>7.6980000000000004</v>
      </c>
    </row>
    <row r="57" spans="2:12">
      <c r="B57" s="196"/>
      <c r="C57" s="58">
        <v>4</v>
      </c>
      <c r="D57" s="58">
        <v>5.6600000000000001E-3</v>
      </c>
      <c r="E57" s="109">
        <v>5.4689999999999999E-3</v>
      </c>
      <c r="F57" s="58">
        <v>1.3460000000000001</v>
      </c>
      <c r="G57" s="58">
        <v>0.86299999999999999</v>
      </c>
      <c r="H57" s="58">
        <v>53.271999999999998</v>
      </c>
      <c r="I57" s="58">
        <v>38.298999999999999</v>
      </c>
      <c r="J57" s="58">
        <v>45.701500000000003</v>
      </c>
      <c r="K57" s="60">
        <v>3.4000000000000002E-2</v>
      </c>
      <c r="L57" s="94">
        <v>5.2519999999999998</v>
      </c>
    </row>
    <row r="58" spans="2:12">
      <c r="B58" s="197"/>
      <c r="C58" s="105">
        <v>5</v>
      </c>
      <c r="D58" s="105">
        <v>8.6499999999999997E-3</v>
      </c>
      <c r="E58" s="109">
        <v>7.1180000000000002E-3</v>
      </c>
      <c r="F58" s="105">
        <v>1.5449999999999999</v>
      </c>
      <c r="G58" s="105">
        <v>0.93100000000000005</v>
      </c>
      <c r="H58" s="105">
        <v>86.073999999999998</v>
      </c>
      <c r="I58" s="105">
        <v>60.265999999999998</v>
      </c>
      <c r="J58" s="105">
        <v>27.269100000000002</v>
      </c>
      <c r="K58" s="101">
        <v>2.4E-2</v>
      </c>
      <c r="L58" s="102">
        <v>3.0859999999999999</v>
      </c>
    </row>
    <row r="59" spans="2:12">
      <c r="B59" s="170">
        <v>8</v>
      </c>
      <c r="C59" s="91">
        <v>1</v>
      </c>
      <c r="D59" s="91">
        <v>1.4030000000000001E-2</v>
      </c>
      <c r="E59" s="108">
        <v>1.1552E-2</v>
      </c>
      <c r="F59" s="91">
        <v>0.92200000000000004</v>
      </c>
      <c r="G59" s="91">
        <v>0.17</v>
      </c>
      <c r="H59" s="91">
        <v>127.59399999999999</v>
      </c>
      <c r="I59" s="91">
        <v>15.803000000000001</v>
      </c>
      <c r="J59" s="91">
        <v>21.421099999999999</v>
      </c>
      <c r="K59" s="92">
        <v>3.5000000000000003E-2</v>
      </c>
      <c r="L59" s="93">
        <v>4.7430000000000003</v>
      </c>
    </row>
    <row r="60" spans="2:12">
      <c r="B60" s="196"/>
      <c r="C60" s="58">
        <v>2</v>
      </c>
      <c r="D60" s="58">
        <v>9.41E-3</v>
      </c>
      <c r="E60" s="109">
        <v>8.6549999999999995E-3</v>
      </c>
      <c r="F60" s="58">
        <v>0.86399999999999999</v>
      </c>
      <c r="G60" s="58">
        <v>0.40600000000000003</v>
      </c>
      <c r="H60" s="58">
        <v>132.435</v>
      </c>
      <c r="I60" s="58">
        <v>18.684000000000001</v>
      </c>
      <c r="J60" s="58">
        <v>19.3371</v>
      </c>
      <c r="K60" s="60">
        <v>4.4999999999999998E-2</v>
      </c>
      <c r="L60" s="94">
        <v>3.92</v>
      </c>
    </row>
    <row r="61" spans="2:12">
      <c r="B61" s="196"/>
      <c r="C61" s="58">
        <v>3</v>
      </c>
      <c r="D61" s="58">
        <v>8.7899999999999992E-3</v>
      </c>
      <c r="E61" s="109">
        <v>8.4239999999999992E-3</v>
      </c>
      <c r="F61" s="58">
        <v>0.63500000000000001</v>
      </c>
      <c r="G61" s="58">
        <v>0.46700000000000003</v>
      </c>
      <c r="H61" s="58">
        <v>89.406999999999996</v>
      </c>
      <c r="I61" s="58">
        <v>17.917999999999999</v>
      </c>
      <c r="J61" s="58">
        <v>17.204699999999999</v>
      </c>
      <c r="K61" s="60">
        <v>0.04</v>
      </c>
      <c r="L61" s="94">
        <v>3.4009999999999998</v>
      </c>
    </row>
    <row r="62" spans="2:12">
      <c r="B62" s="196"/>
      <c r="C62" s="58">
        <v>4</v>
      </c>
      <c r="D62" s="58">
        <v>1.068E-2</v>
      </c>
      <c r="E62" s="109">
        <v>9.2429999999999995E-3</v>
      </c>
      <c r="F62" s="58">
        <v>2.7</v>
      </c>
      <c r="G62" s="58">
        <v>0.66400000000000003</v>
      </c>
      <c r="H62" s="58">
        <v>148.39699999999999</v>
      </c>
      <c r="I62" s="58">
        <v>44.756</v>
      </c>
      <c r="J62" s="58">
        <v>33.9086</v>
      </c>
      <c r="K62" s="60">
        <v>7.4999999999999997E-2</v>
      </c>
      <c r="L62" s="94">
        <v>5.032</v>
      </c>
    </row>
    <row r="63" spans="2:12">
      <c r="B63" s="197"/>
      <c r="C63" s="105">
        <v>5</v>
      </c>
      <c r="D63" s="105">
        <v>1.257E-2</v>
      </c>
      <c r="E63" s="109">
        <v>1.0397999999999999E-2</v>
      </c>
      <c r="F63" s="105">
        <v>0.94399999999999995</v>
      </c>
      <c r="G63" s="105">
        <v>0.75700000000000001</v>
      </c>
      <c r="H63" s="105">
        <v>104.404</v>
      </c>
      <c r="I63" s="105">
        <v>25.52</v>
      </c>
      <c r="J63" s="105">
        <v>21.566500000000001</v>
      </c>
      <c r="K63" s="101">
        <v>1.7000000000000001E-2</v>
      </c>
      <c r="L63" s="102" t="s">
        <v>115</v>
      </c>
    </row>
    <row r="64" spans="2:12">
      <c r="B64" s="170">
        <v>9</v>
      </c>
      <c r="C64" s="91">
        <v>1</v>
      </c>
      <c r="D64" s="91">
        <v>1.24E-2</v>
      </c>
      <c r="E64" s="108">
        <v>9.4459999999999995E-3</v>
      </c>
      <c r="F64" s="91">
        <v>0.438</v>
      </c>
      <c r="G64" s="91">
        <v>0.39900000000000002</v>
      </c>
      <c r="H64" s="91">
        <v>124.785</v>
      </c>
      <c r="I64" s="91">
        <v>13.276</v>
      </c>
      <c r="J64" s="91">
        <v>13.9237</v>
      </c>
      <c r="K64" s="92">
        <v>4.4999999999999998E-2</v>
      </c>
      <c r="L64" s="93">
        <v>4.2859999999999996</v>
      </c>
    </row>
    <row r="65" spans="2:12">
      <c r="B65" s="196"/>
      <c r="C65" s="58">
        <v>2</v>
      </c>
      <c r="D65" s="58">
        <v>1.108E-2</v>
      </c>
      <c r="E65" s="109">
        <v>8.3899999999999999E-3</v>
      </c>
      <c r="F65" s="58">
        <v>0.47199999999999998</v>
      </c>
      <c r="G65" s="58">
        <v>0.32900000000000001</v>
      </c>
      <c r="H65" s="58">
        <v>88.153999999999996</v>
      </c>
      <c r="I65" s="58">
        <v>39.207999999999998</v>
      </c>
      <c r="J65" s="58">
        <v>17.850899999999999</v>
      </c>
      <c r="K65" s="60">
        <v>4.3999999999999997E-2</v>
      </c>
      <c r="L65" s="94">
        <v>4.6340000000000003</v>
      </c>
    </row>
    <row r="66" spans="2:12">
      <c r="B66" s="196"/>
      <c r="C66" s="58">
        <v>3</v>
      </c>
      <c r="D66" s="58">
        <v>1.506E-2</v>
      </c>
      <c r="E66" s="109">
        <v>1.2933999999999999E-2</v>
      </c>
      <c r="F66" s="58">
        <v>0.74199999999999999</v>
      </c>
      <c r="G66" s="58">
        <v>0.61199999999999999</v>
      </c>
      <c r="H66" s="58">
        <v>113.803</v>
      </c>
      <c r="I66" s="58">
        <v>18.468</v>
      </c>
      <c r="J66" s="58">
        <v>27.301400000000001</v>
      </c>
      <c r="K66" s="60">
        <v>5.1999999999999998E-2</v>
      </c>
      <c r="L66" s="94">
        <v>5.2119999999999997</v>
      </c>
    </row>
    <row r="67" spans="2:12">
      <c r="B67" s="196"/>
      <c r="C67" s="58">
        <v>4</v>
      </c>
      <c r="D67" s="58">
        <v>1.1339999999999999E-2</v>
      </c>
      <c r="E67" s="109">
        <v>1.0898E-2</v>
      </c>
      <c r="F67" s="58">
        <v>0.55800000000000005</v>
      </c>
      <c r="G67" s="58">
        <v>0.83799999999999997</v>
      </c>
      <c r="H67" s="58">
        <v>108.514</v>
      </c>
      <c r="I67" s="58">
        <v>21.318000000000001</v>
      </c>
      <c r="J67" s="58">
        <v>33.423999999999999</v>
      </c>
      <c r="K67" s="60">
        <v>5.8000000000000003E-2</v>
      </c>
      <c r="L67" s="94">
        <v>4.2939999999999996</v>
      </c>
    </row>
    <row r="68" spans="2:12">
      <c r="B68" s="197"/>
      <c r="C68" s="105">
        <v>5</v>
      </c>
      <c r="D68" s="105">
        <v>1.0109999999999999E-2</v>
      </c>
      <c r="E68" s="109">
        <v>9.8569999999999994E-3</v>
      </c>
      <c r="F68" s="105">
        <v>0.54</v>
      </c>
      <c r="G68" s="105">
        <v>0.69299999999999995</v>
      </c>
      <c r="H68" s="105">
        <v>71.753</v>
      </c>
      <c r="I68" s="105">
        <v>27.738</v>
      </c>
      <c r="J68" s="105">
        <v>27.107500000000002</v>
      </c>
      <c r="K68" s="101">
        <v>6.9000000000000006E-2</v>
      </c>
      <c r="L68" s="102">
        <v>3.0819999999999999</v>
      </c>
    </row>
    <row r="69" spans="2:12">
      <c r="B69" s="175">
        <v>10</v>
      </c>
      <c r="C69" s="72">
        <v>1</v>
      </c>
      <c r="D69" s="72">
        <v>5.8300000000000001E-3</v>
      </c>
      <c r="E69" s="108">
        <v>5.7089999999999997E-3</v>
      </c>
      <c r="F69" s="72">
        <v>0.79500000000000004</v>
      </c>
      <c r="G69" s="72">
        <v>0.36899999999999999</v>
      </c>
      <c r="H69" s="72">
        <v>51.701999999999998</v>
      </c>
      <c r="I69" s="72">
        <v>37.845999999999997</v>
      </c>
      <c r="J69" s="72">
        <v>21.679600000000001</v>
      </c>
      <c r="K69" s="113">
        <v>3.5999999999999997E-2</v>
      </c>
      <c r="L69" s="114">
        <v>2.2549999999999999</v>
      </c>
    </row>
    <row r="70" spans="2:12">
      <c r="B70" s="196"/>
      <c r="C70" s="72">
        <v>2</v>
      </c>
      <c r="D70" s="72">
        <v>1.379E-2</v>
      </c>
      <c r="E70" s="109">
        <v>1.1965E-2</v>
      </c>
      <c r="F70" s="72">
        <v>1.1870000000000001</v>
      </c>
      <c r="G70" s="72">
        <v>0.77</v>
      </c>
      <c r="H70" s="72">
        <v>57.622999999999998</v>
      </c>
      <c r="I70" s="72">
        <v>50.168999999999997</v>
      </c>
      <c r="J70" s="72">
        <v>37.301099999999998</v>
      </c>
      <c r="K70" s="113">
        <v>5.0999999999999997E-2</v>
      </c>
      <c r="L70" s="114">
        <v>3.3540000000000001</v>
      </c>
    </row>
    <row r="71" spans="2:12">
      <c r="B71" s="196"/>
      <c r="C71" s="72">
        <v>3</v>
      </c>
      <c r="D71" s="72">
        <v>1.366E-2</v>
      </c>
      <c r="E71" s="109">
        <v>1.2097E-2</v>
      </c>
      <c r="F71" s="72">
        <v>0.873</v>
      </c>
      <c r="G71" s="72">
        <v>1.403</v>
      </c>
      <c r="H71" s="72">
        <v>75.775999999999996</v>
      </c>
      <c r="I71" s="72">
        <v>43.085000000000001</v>
      </c>
      <c r="J71" s="72">
        <v>31.598500000000001</v>
      </c>
      <c r="K71" s="113">
        <v>3.4000000000000002E-2</v>
      </c>
      <c r="L71" s="114">
        <v>3.6320000000000001</v>
      </c>
    </row>
    <row r="72" spans="2:12">
      <c r="B72" s="197"/>
      <c r="C72" s="115">
        <v>4</v>
      </c>
      <c r="D72" s="115">
        <v>1.132E-2</v>
      </c>
      <c r="E72" s="109">
        <v>1.1188E-2</v>
      </c>
      <c r="F72" s="115">
        <v>0.68700000000000006</v>
      </c>
      <c r="G72" s="115">
        <v>0.41899999999999998</v>
      </c>
      <c r="H72" s="115">
        <v>69.677000000000007</v>
      </c>
      <c r="I72" s="115">
        <v>18.638999999999999</v>
      </c>
      <c r="J72" s="115">
        <v>22.099599999999999</v>
      </c>
      <c r="K72" s="116">
        <v>3.5999999999999997E-2</v>
      </c>
      <c r="L72" s="117">
        <v>4.069</v>
      </c>
    </row>
    <row r="73" spans="2:12">
      <c r="B73" s="175">
        <v>11</v>
      </c>
      <c r="C73" s="72">
        <v>1</v>
      </c>
      <c r="D73" s="72">
        <v>7.9399999999999991E-3</v>
      </c>
      <c r="E73" s="108">
        <v>7.038E-3</v>
      </c>
      <c r="F73" s="72">
        <v>0.47399999999999998</v>
      </c>
      <c r="G73" s="72">
        <v>0.29899999999999999</v>
      </c>
      <c r="H73" s="72">
        <v>65.313000000000002</v>
      </c>
      <c r="I73" s="72">
        <v>26.215</v>
      </c>
      <c r="J73" s="72">
        <v>16.2516</v>
      </c>
      <c r="K73" s="113">
        <v>4.4999999999999998E-2</v>
      </c>
      <c r="L73" s="114">
        <v>2.2160000000000002</v>
      </c>
    </row>
    <row r="74" spans="2:12">
      <c r="B74" s="196"/>
      <c r="C74" s="72">
        <v>2</v>
      </c>
      <c r="D74" s="72">
        <v>4.2700000000000004E-3</v>
      </c>
      <c r="E74" s="109">
        <v>4.5880000000000001E-3</v>
      </c>
      <c r="F74" s="72">
        <v>0.435</v>
      </c>
      <c r="G74" s="72">
        <v>0.503</v>
      </c>
      <c r="H74" s="72">
        <v>80.822000000000003</v>
      </c>
      <c r="I74" s="72">
        <v>21.835000000000001</v>
      </c>
      <c r="J74" s="72">
        <v>16.881599999999999</v>
      </c>
      <c r="K74" s="113">
        <v>3.9E-2</v>
      </c>
      <c r="L74" s="114">
        <v>1.1359999999999999</v>
      </c>
    </row>
    <row r="75" spans="2:12">
      <c r="B75" s="196"/>
      <c r="C75" s="72">
        <v>3</v>
      </c>
      <c r="D75" s="72">
        <v>1.061E-2</v>
      </c>
      <c r="E75" s="109">
        <v>8.1410000000000007E-3</v>
      </c>
      <c r="F75" s="72">
        <v>0.82399999999999995</v>
      </c>
      <c r="G75" s="72">
        <v>1.119</v>
      </c>
      <c r="H75" s="72">
        <v>62.003</v>
      </c>
      <c r="I75" s="72">
        <v>35.491999999999997</v>
      </c>
      <c r="J75" s="72">
        <v>13.83</v>
      </c>
      <c r="K75" s="113">
        <v>5.1999999999999998E-2</v>
      </c>
      <c r="L75" s="114">
        <v>1.657</v>
      </c>
    </row>
    <row r="76" spans="2:12">
      <c r="B76" s="196"/>
      <c r="C76" s="72">
        <v>4</v>
      </c>
      <c r="D76" s="72">
        <v>7.0200000000000002E-3</v>
      </c>
      <c r="E76" s="109">
        <v>6.7780000000000002E-3</v>
      </c>
      <c r="F76" s="72">
        <v>0.35899999999999999</v>
      </c>
      <c r="G76" s="72">
        <v>0.72699999999999998</v>
      </c>
      <c r="H76" s="72">
        <v>110.931</v>
      </c>
      <c r="I76" s="72">
        <v>27.808</v>
      </c>
      <c r="J76" s="72">
        <v>39.061999999999998</v>
      </c>
      <c r="K76" s="113">
        <v>4.3999999999999997E-2</v>
      </c>
      <c r="L76" s="114">
        <v>2.9359999999999999</v>
      </c>
    </row>
    <row r="77" spans="2:12">
      <c r="B77" s="197"/>
      <c r="C77" s="115">
        <v>5</v>
      </c>
      <c r="D77" s="115">
        <v>1.9120000000000002E-2</v>
      </c>
      <c r="E77" s="109">
        <v>1.0068000000000001E-2</v>
      </c>
      <c r="F77" s="115">
        <v>1.41</v>
      </c>
      <c r="G77" s="115">
        <v>1.2190000000000001</v>
      </c>
      <c r="H77" s="115">
        <v>88.900999999999996</v>
      </c>
      <c r="I77" s="115">
        <v>51.091999999999999</v>
      </c>
      <c r="J77" s="115">
        <v>30.936199999999999</v>
      </c>
      <c r="K77" s="116">
        <v>7.2999999999999995E-2</v>
      </c>
      <c r="L77" s="117">
        <v>13.67</v>
      </c>
    </row>
    <row r="78" spans="2:12">
      <c r="B78" s="175">
        <v>12</v>
      </c>
      <c r="C78" s="72">
        <v>1</v>
      </c>
      <c r="D78" s="72">
        <v>6.3899999999999998E-3</v>
      </c>
      <c r="E78" s="109">
        <v>6.3049999999999998E-3</v>
      </c>
      <c r="F78" s="72">
        <v>0.51500000000000001</v>
      </c>
      <c r="G78" s="72">
        <v>0.47099999999999997</v>
      </c>
      <c r="H78" s="72">
        <v>65.524000000000001</v>
      </c>
      <c r="I78" s="72">
        <v>27.577000000000002</v>
      </c>
      <c r="J78" s="72">
        <v>28.1737</v>
      </c>
      <c r="K78" s="113">
        <v>2.7E-2</v>
      </c>
      <c r="L78" s="114">
        <v>2.2250000000000001</v>
      </c>
    </row>
    <row r="79" spans="2:12">
      <c r="B79" s="196"/>
      <c r="C79" s="72">
        <v>2</v>
      </c>
      <c r="D79" s="72">
        <v>6.6800000000000002E-3</v>
      </c>
      <c r="E79" s="109">
        <v>6.1739999999999998E-3</v>
      </c>
      <c r="F79" s="72">
        <v>0.48299999999999998</v>
      </c>
      <c r="G79" s="72">
        <v>0.66800000000000004</v>
      </c>
      <c r="H79" s="72">
        <v>101.262</v>
      </c>
      <c r="I79" s="72">
        <v>15.018000000000001</v>
      </c>
      <c r="J79" s="72">
        <v>22.761900000000001</v>
      </c>
      <c r="K79" s="113">
        <v>0.04</v>
      </c>
      <c r="L79" s="114">
        <v>1.9390000000000001</v>
      </c>
    </row>
    <row r="80" spans="2:12">
      <c r="B80" s="196"/>
      <c r="C80" s="72">
        <v>3</v>
      </c>
      <c r="D80" s="72">
        <v>1.243E-2</v>
      </c>
      <c r="E80" s="109">
        <v>1.1898000000000001E-2</v>
      </c>
      <c r="F80" s="72">
        <v>0.55600000000000005</v>
      </c>
      <c r="G80" s="72">
        <v>0.27</v>
      </c>
      <c r="H80" s="72">
        <v>81.210999999999999</v>
      </c>
      <c r="I80" s="72">
        <v>14.019</v>
      </c>
      <c r="J80" s="72">
        <v>20.047899999999998</v>
      </c>
      <c r="K80" s="113">
        <v>0.03</v>
      </c>
      <c r="L80" s="114">
        <v>3.7330000000000001</v>
      </c>
    </row>
    <row r="81" spans="2:12">
      <c r="B81" s="196"/>
      <c r="C81" s="72">
        <v>4</v>
      </c>
      <c r="D81" s="72">
        <v>4.8500000000000001E-3</v>
      </c>
      <c r="E81" s="109">
        <v>4.9109999999999996E-3</v>
      </c>
      <c r="F81" s="72">
        <v>0.47199999999999998</v>
      </c>
      <c r="G81" s="72">
        <v>0.25800000000000001</v>
      </c>
      <c r="H81" s="72">
        <v>43.298000000000002</v>
      </c>
      <c r="I81" s="72">
        <v>51.277000000000001</v>
      </c>
      <c r="J81" s="72">
        <v>23.020399999999999</v>
      </c>
      <c r="K81" s="113">
        <v>0.03</v>
      </c>
      <c r="L81" s="114">
        <v>1.899</v>
      </c>
    </row>
    <row r="82" spans="2:12">
      <c r="B82" s="197"/>
      <c r="C82" s="115">
        <v>5</v>
      </c>
      <c r="D82" s="115">
        <v>1.396E-2</v>
      </c>
      <c r="E82" s="109">
        <v>1.3058E-2</v>
      </c>
      <c r="F82" s="115">
        <v>0.53500000000000003</v>
      </c>
      <c r="G82" s="115">
        <v>0.14000000000000001</v>
      </c>
      <c r="H82" s="115">
        <v>75.89</v>
      </c>
      <c r="I82" s="115">
        <v>21.588000000000001</v>
      </c>
      <c r="J82" s="115">
        <v>24.732800000000001</v>
      </c>
      <c r="K82" s="116">
        <v>0.04</v>
      </c>
      <c r="L82" s="117">
        <v>2.8140000000000001</v>
      </c>
    </row>
    <row r="83" spans="2:12">
      <c r="B83" s="175">
        <v>13</v>
      </c>
      <c r="C83" s="72">
        <v>1</v>
      </c>
      <c r="D83" s="72">
        <v>7.2199999999999999E-3</v>
      </c>
      <c r="E83" s="109">
        <v>6.8640000000000003E-3</v>
      </c>
      <c r="F83" s="72">
        <v>0.40500000000000003</v>
      </c>
      <c r="G83" s="72">
        <v>0.55700000000000005</v>
      </c>
      <c r="H83" s="72">
        <v>60.851999999999997</v>
      </c>
      <c r="I83" s="72">
        <v>24.114999999999998</v>
      </c>
      <c r="J83" s="72">
        <v>15.2516</v>
      </c>
      <c r="K83" s="113">
        <v>3.9E-2</v>
      </c>
      <c r="L83" s="114">
        <v>1.6419999999999999</v>
      </c>
    </row>
    <row r="84" spans="2:12">
      <c r="B84" s="196"/>
      <c r="C84" s="72">
        <v>2</v>
      </c>
      <c r="D84" s="72">
        <v>1.231E-2</v>
      </c>
      <c r="E84" s="109">
        <v>1.0966999999999999E-2</v>
      </c>
      <c r="F84" s="72">
        <v>0.33300000000000002</v>
      </c>
      <c r="G84" s="72">
        <v>0.55500000000000005</v>
      </c>
      <c r="H84" s="72">
        <v>97.141999999999996</v>
      </c>
      <c r="I84" s="72">
        <v>17.497</v>
      </c>
      <c r="J84" s="72">
        <v>12.0336</v>
      </c>
      <c r="K84" s="113">
        <v>4.1000000000000002E-2</v>
      </c>
      <c r="L84" s="114">
        <v>3.6619999999999999</v>
      </c>
    </row>
    <row r="85" spans="2:12">
      <c r="B85" s="196"/>
      <c r="C85" s="72">
        <v>3</v>
      </c>
      <c r="D85" s="72">
        <v>1.2959999999999999E-2</v>
      </c>
      <c r="E85" s="109">
        <v>1.124E-2</v>
      </c>
      <c r="F85" s="72">
        <v>0.441</v>
      </c>
      <c r="G85" s="72">
        <v>0.41199999999999998</v>
      </c>
      <c r="H85" s="72">
        <v>120.09699999999999</v>
      </c>
      <c r="I85" s="72">
        <v>24.692</v>
      </c>
      <c r="J85" s="72">
        <v>11.5183</v>
      </c>
      <c r="K85" s="113">
        <v>0.13</v>
      </c>
      <c r="L85" s="114">
        <v>4.524</v>
      </c>
    </row>
    <row r="86" spans="2:12">
      <c r="B86" s="196"/>
      <c r="C86" s="72">
        <v>4</v>
      </c>
      <c r="D86" s="72">
        <v>1.311E-2</v>
      </c>
      <c r="E86" s="109">
        <v>1.1553000000000001E-2</v>
      </c>
      <c r="F86" s="72">
        <v>0.503</v>
      </c>
      <c r="G86" s="72">
        <v>0.38500000000000001</v>
      </c>
      <c r="H86" s="72">
        <v>56.503999999999998</v>
      </c>
      <c r="I86" s="72">
        <v>35.976999999999997</v>
      </c>
      <c r="J86" s="72">
        <v>16.639299999999999</v>
      </c>
      <c r="K86" s="113">
        <v>2.8000000000000001E-2</v>
      </c>
      <c r="L86" s="114">
        <v>4.4039999999999999</v>
      </c>
    </row>
    <row r="87" spans="2:12">
      <c r="B87" s="197"/>
      <c r="C87" s="115">
        <v>5</v>
      </c>
      <c r="D87" s="115">
        <v>1.192E-2</v>
      </c>
      <c r="E87" s="109">
        <v>1.1025999999999999E-2</v>
      </c>
      <c r="F87" s="115">
        <v>0.79900000000000004</v>
      </c>
      <c r="G87" s="115">
        <v>0.51</v>
      </c>
      <c r="H87" s="115">
        <v>68.605999999999995</v>
      </c>
      <c r="I87" s="115">
        <v>65.076999999999998</v>
      </c>
      <c r="J87" s="115">
        <v>27.899100000000001</v>
      </c>
      <c r="K87" s="116">
        <v>4.1000000000000002E-2</v>
      </c>
      <c r="L87" s="117">
        <v>3.4729999999999999</v>
      </c>
    </row>
  </sheetData>
  <mergeCells count="19">
    <mergeCell ref="B78:B82"/>
    <mergeCell ref="B83:B87"/>
    <mergeCell ref="B21:B32"/>
    <mergeCell ref="B33:B41"/>
    <mergeCell ref="B42:B48"/>
    <mergeCell ref="B51:L51"/>
    <mergeCell ref="D52:L52"/>
    <mergeCell ref="B54:B58"/>
    <mergeCell ref="B59:B63"/>
    <mergeCell ref="D15:L15"/>
    <mergeCell ref="B17:B20"/>
    <mergeCell ref="B64:B68"/>
    <mergeCell ref="B69:B72"/>
    <mergeCell ref="B73:B77"/>
    <mergeCell ref="B2:L2"/>
    <mergeCell ref="D3:L3"/>
    <mergeCell ref="B5:B7"/>
    <mergeCell ref="B8:B11"/>
    <mergeCell ref="B14:L14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B3:N33"/>
  <sheetViews>
    <sheetView workbookViewId="0"/>
  </sheetViews>
  <sheetFormatPr defaultColWidth="12.5703125" defaultRowHeight="15.75" customHeight="1"/>
  <cols>
    <col min="5" max="5" width="13.42578125" customWidth="1"/>
  </cols>
  <sheetData>
    <row r="3" spans="2:13">
      <c r="B3" s="118"/>
      <c r="C3" s="202" t="s">
        <v>108</v>
      </c>
      <c r="D3" s="192"/>
      <c r="E3" s="118"/>
      <c r="F3" s="162" t="s">
        <v>109</v>
      </c>
      <c r="G3" s="193"/>
      <c r="H3" s="193"/>
      <c r="I3" s="193"/>
      <c r="J3" s="193"/>
      <c r="K3" s="193"/>
      <c r="L3" s="193"/>
      <c r="M3" s="194"/>
    </row>
    <row r="4" spans="2:13">
      <c r="B4" s="119" t="s">
        <v>196</v>
      </c>
      <c r="C4" s="203" t="s">
        <v>111</v>
      </c>
      <c r="D4" s="203" t="s">
        <v>112</v>
      </c>
      <c r="E4" s="11" t="s">
        <v>199</v>
      </c>
      <c r="F4" s="11" t="s">
        <v>2</v>
      </c>
      <c r="G4" s="11" t="s">
        <v>3</v>
      </c>
      <c r="H4" s="11" t="s">
        <v>4</v>
      </c>
      <c r="I4" s="11" t="s">
        <v>5</v>
      </c>
      <c r="J4" s="5" t="s">
        <v>200</v>
      </c>
      <c r="K4" s="11" t="s">
        <v>19</v>
      </c>
      <c r="L4" s="11" t="s">
        <v>8</v>
      </c>
      <c r="M4" s="11" t="s">
        <v>9</v>
      </c>
    </row>
    <row r="5" spans="2:13">
      <c r="B5" s="170">
        <v>1</v>
      </c>
      <c r="C5" s="176">
        <v>13.2300299</v>
      </c>
      <c r="D5" s="177">
        <v>80.325789999999998</v>
      </c>
      <c r="E5" s="91" t="s">
        <v>201</v>
      </c>
      <c r="F5" s="120">
        <v>9.3358E-3</v>
      </c>
      <c r="G5" s="120">
        <v>6.9119999999999997E-3</v>
      </c>
      <c r="H5" s="121">
        <v>0.122</v>
      </c>
      <c r="I5" s="91" t="s">
        <v>115</v>
      </c>
      <c r="J5" s="91">
        <f t="shared" ref="J5:J25" si="0">SQRT(0.01)</f>
        <v>0.1</v>
      </c>
      <c r="K5" s="122">
        <f t="shared" ref="K5:K7" si="1">SQRT(0.005)</f>
        <v>7.0710678119999995E-2</v>
      </c>
      <c r="L5" s="123">
        <v>0.1424</v>
      </c>
      <c r="M5" s="124">
        <v>8.9999999999999993E-3</v>
      </c>
    </row>
    <row r="6" spans="2:13">
      <c r="B6" s="197"/>
      <c r="C6" s="198"/>
      <c r="D6" s="198"/>
      <c r="E6" s="105" t="s">
        <v>202</v>
      </c>
      <c r="F6" s="125">
        <v>6.8116000000000001E-3</v>
      </c>
      <c r="G6" s="125">
        <v>6.0169999999999998E-3</v>
      </c>
      <c r="H6" s="126">
        <v>0.10100000000000001</v>
      </c>
      <c r="I6" s="91" t="s">
        <v>115</v>
      </c>
      <c r="J6" s="91">
        <f t="shared" si="0"/>
        <v>0.1</v>
      </c>
      <c r="K6" s="122">
        <f t="shared" si="1"/>
        <v>7.0710678119999995E-2</v>
      </c>
      <c r="L6" s="127">
        <v>0.31</v>
      </c>
      <c r="M6" s="128">
        <v>0.01</v>
      </c>
    </row>
    <row r="7" spans="2:13">
      <c r="B7" s="170">
        <v>2</v>
      </c>
      <c r="C7" s="176">
        <v>13.2507368</v>
      </c>
      <c r="D7" s="177">
        <v>80.313922000000005</v>
      </c>
      <c r="E7" s="91" t="s">
        <v>203</v>
      </c>
      <c r="F7" s="120">
        <v>1.84146E-2</v>
      </c>
      <c r="G7" s="120">
        <v>1.4749999999999999E-2</v>
      </c>
      <c r="H7" s="129">
        <v>9.9000000000000005E-2</v>
      </c>
      <c r="I7" s="91" t="s">
        <v>115</v>
      </c>
      <c r="J7" s="91">
        <f t="shared" si="0"/>
        <v>0.1</v>
      </c>
      <c r="K7" s="122">
        <f t="shared" si="1"/>
        <v>7.0710678119999995E-2</v>
      </c>
      <c r="L7" s="123">
        <v>0.55589999999999995</v>
      </c>
      <c r="M7" s="124">
        <v>1.2999999999999999E-2</v>
      </c>
    </row>
    <row r="8" spans="2:13">
      <c r="B8" s="197"/>
      <c r="C8" s="198"/>
      <c r="D8" s="198"/>
      <c r="E8" s="105" t="s">
        <v>204</v>
      </c>
      <c r="F8" s="125">
        <v>1.9159900000000001E-2</v>
      </c>
      <c r="G8" s="125">
        <v>1.5389E-2</v>
      </c>
      <c r="H8" s="126">
        <v>0.1</v>
      </c>
      <c r="I8" s="91" t="s">
        <v>115</v>
      </c>
      <c r="J8" s="91">
        <f t="shared" si="0"/>
        <v>0.1</v>
      </c>
      <c r="K8" s="105">
        <v>7.0000000000000001E-3</v>
      </c>
      <c r="L8" s="127">
        <v>0.41370000000000001</v>
      </c>
      <c r="M8" s="128">
        <v>1.4999999999999999E-2</v>
      </c>
    </row>
    <row r="9" spans="2:13">
      <c r="B9" s="170">
        <v>3</v>
      </c>
      <c r="C9" s="176">
        <v>13.260751600000001</v>
      </c>
      <c r="D9" s="176">
        <v>80.318768399999996</v>
      </c>
      <c r="E9" s="91" t="s">
        <v>205</v>
      </c>
      <c r="F9" s="120">
        <v>1.8252999999999998E-2</v>
      </c>
      <c r="G9" s="120">
        <v>1.4858E-2</v>
      </c>
      <c r="H9" s="129">
        <v>9.6000000000000002E-2</v>
      </c>
      <c r="I9" s="91" t="s">
        <v>115</v>
      </c>
      <c r="J9" s="91">
        <f t="shared" si="0"/>
        <v>0.1</v>
      </c>
      <c r="K9" s="91">
        <v>7.0000000000000001E-3</v>
      </c>
      <c r="L9" s="123">
        <v>0.82410000000000005</v>
      </c>
      <c r="M9" s="124">
        <v>1.4E-2</v>
      </c>
    </row>
    <row r="10" spans="2:13">
      <c r="B10" s="197"/>
      <c r="C10" s="198"/>
      <c r="D10" s="198"/>
      <c r="E10" s="105" t="s">
        <v>206</v>
      </c>
      <c r="F10" s="125">
        <v>2.1307599999999999E-2</v>
      </c>
      <c r="G10" s="125">
        <v>1.26E-2</v>
      </c>
      <c r="H10" s="126">
        <v>9.5000000000000001E-2</v>
      </c>
      <c r="I10" s="91" t="s">
        <v>115</v>
      </c>
      <c r="J10" s="91">
        <f t="shared" si="0"/>
        <v>0.1</v>
      </c>
      <c r="K10" s="105">
        <v>6.0000000000000001E-3</v>
      </c>
      <c r="L10" s="127">
        <v>0.77839999999999998</v>
      </c>
      <c r="M10" s="128">
        <v>0.01</v>
      </c>
    </row>
    <row r="11" spans="2:13">
      <c r="B11" s="170">
        <v>4</v>
      </c>
      <c r="C11" s="176">
        <v>13.265667499999999</v>
      </c>
      <c r="D11" s="176">
        <v>80.320533600000005</v>
      </c>
      <c r="E11" s="91" t="s">
        <v>207</v>
      </c>
      <c r="F11" s="120">
        <v>2.26909E-2</v>
      </c>
      <c r="G11" s="120">
        <v>1.3247E-2</v>
      </c>
      <c r="H11" s="129">
        <v>9.5000000000000001E-2</v>
      </c>
      <c r="I11" s="91" t="s">
        <v>115</v>
      </c>
      <c r="J11" s="91">
        <f t="shared" si="0"/>
        <v>0.1</v>
      </c>
      <c r="K11" s="122">
        <f>SQRT(0.005)</f>
        <v>7.0710678119999995E-2</v>
      </c>
      <c r="L11" s="123">
        <v>0.68389999999999995</v>
      </c>
      <c r="M11" s="124">
        <v>1.4999999999999999E-2</v>
      </c>
    </row>
    <row r="12" spans="2:13">
      <c r="B12" s="197"/>
      <c r="C12" s="198"/>
      <c r="D12" s="198"/>
      <c r="E12" s="105" t="s">
        <v>208</v>
      </c>
      <c r="F12" s="130">
        <v>1.8477799999999999E-2</v>
      </c>
      <c r="G12" s="130">
        <v>1.2128999999999999E-2</v>
      </c>
      <c r="H12" s="126">
        <v>9.5000000000000001E-2</v>
      </c>
      <c r="I12" s="91" t="s">
        <v>115</v>
      </c>
      <c r="J12" s="91">
        <f t="shared" si="0"/>
        <v>0.1</v>
      </c>
      <c r="K12" s="105">
        <v>5.0000000000000001E-3</v>
      </c>
      <c r="L12" s="127">
        <v>0.75649999999999995</v>
      </c>
      <c r="M12" s="128">
        <v>1.7000000000000001E-2</v>
      </c>
    </row>
    <row r="13" spans="2:13">
      <c r="B13" s="170">
        <v>5</v>
      </c>
      <c r="C13" s="176">
        <v>13.2308848</v>
      </c>
      <c r="D13" s="176">
        <v>80.314314899999999</v>
      </c>
      <c r="E13" s="91" t="s">
        <v>209</v>
      </c>
      <c r="F13" s="59">
        <v>8.0855000000000007E-3</v>
      </c>
      <c r="G13" s="131">
        <v>7.7749999999999998E-3</v>
      </c>
      <c r="H13" s="129">
        <v>9.6000000000000002E-2</v>
      </c>
      <c r="I13" s="91" t="s">
        <v>115</v>
      </c>
      <c r="J13" s="91">
        <f t="shared" si="0"/>
        <v>0.1</v>
      </c>
      <c r="K13" s="122">
        <f t="shared" ref="K13:K19" si="2">SQRT(0.005)</f>
        <v>7.0710678119999995E-2</v>
      </c>
      <c r="L13" s="123">
        <v>0.3826</v>
      </c>
      <c r="M13" s="124">
        <v>1.2E-2</v>
      </c>
    </row>
    <row r="14" spans="2:13">
      <c r="B14" s="196"/>
      <c r="C14" s="185"/>
      <c r="D14" s="185"/>
      <c r="E14" s="58" t="s">
        <v>210</v>
      </c>
      <c r="F14" s="59">
        <v>7.5062999999999996E-3</v>
      </c>
      <c r="G14" s="132">
        <v>7.169E-3</v>
      </c>
      <c r="H14" s="129">
        <v>0.17100000000000001</v>
      </c>
      <c r="I14" s="91" t="s">
        <v>115</v>
      </c>
      <c r="J14" s="91">
        <f t="shared" si="0"/>
        <v>0.1</v>
      </c>
      <c r="K14" s="122">
        <f t="shared" si="2"/>
        <v>7.0710678119999995E-2</v>
      </c>
      <c r="L14" s="26">
        <v>0.33600000000000002</v>
      </c>
      <c r="M14" s="133">
        <v>7.0000000000000001E-3</v>
      </c>
    </row>
    <row r="15" spans="2:13">
      <c r="B15" s="197"/>
      <c r="C15" s="198"/>
      <c r="D15" s="198"/>
      <c r="E15" s="105" t="s">
        <v>211</v>
      </c>
      <c r="F15" s="59">
        <v>1.00996E-2</v>
      </c>
      <c r="G15" s="134">
        <v>8.9490000000000004E-3</v>
      </c>
      <c r="H15" s="135">
        <v>9.4E-2</v>
      </c>
      <c r="I15" s="91" t="s">
        <v>115</v>
      </c>
      <c r="J15" s="91">
        <f t="shared" si="0"/>
        <v>0.1</v>
      </c>
      <c r="K15" s="122">
        <f t="shared" si="2"/>
        <v>7.0710678119999995E-2</v>
      </c>
      <c r="L15" s="127">
        <v>0.43020000000000003</v>
      </c>
      <c r="M15" s="128">
        <v>1.0999999999999999E-2</v>
      </c>
    </row>
    <row r="16" spans="2:13">
      <c r="B16" s="170">
        <v>6</v>
      </c>
      <c r="C16" s="176">
        <v>13.2379034</v>
      </c>
      <c r="D16" s="176">
        <v>80.316805400000007</v>
      </c>
      <c r="E16" s="91" t="s">
        <v>212</v>
      </c>
      <c r="F16" s="72">
        <v>1.42E-3</v>
      </c>
      <c r="G16" s="136">
        <v>8.2600000000000002E-4</v>
      </c>
      <c r="H16" s="137">
        <v>9.2999999999999999E-2</v>
      </c>
      <c r="I16" s="91" t="s">
        <v>115</v>
      </c>
      <c r="J16" s="91">
        <f t="shared" si="0"/>
        <v>0.1</v>
      </c>
      <c r="K16" s="122">
        <f t="shared" si="2"/>
        <v>7.0710678119999995E-2</v>
      </c>
      <c r="L16" s="123">
        <v>0.73399999999999999</v>
      </c>
      <c r="M16" s="124">
        <v>8.9999999999999993E-3</v>
      </c>
    </row>
    <row r="17" spans="2:14">
      <c r="B17" s="197"/>
      <c r="C17" s="198"/>
      <c r="D17" s="198"/>
      <c r="E17" s="105" t="s">
        <v>213</v>
      </c>
      <c r="F17" s="115">
        <v>1.67E-3</v>
      </c>
      <c r="G17" s="138">
        <v>7.6300000000000001E-4</v>
      </c>
      <c r="H17" s="135">
        <v>0.09</v>
      </c>
      <c r="I17" s="91" t="s">
        <v>115</v>
      </c>
      <c r="J17" s="91">
        <f t="shared" si="0"/>
        <v>0.1</v>
      </c>
      <c r="K17" s="122">
        <f t="shared" si="2"/>
        <v>7.0710678119999995E-2</v>
      </c>
      <c r="L17" s="127">
        <v>0.56669999999999998</v>
      </c>
      <c r="M17" s="139">
        <f>SQRT(0.005)</f>
        <v>7.0710678119999995E-2</v>
      </c>
    </row>
    <row r="18" spans="2:14">
      <c r="B18" s="170">
        <v>7</v>
      </c>
      <c r="C18" s="176">
        <v>13.246939100000001</v>
      </c>
      <c r="D18" s="176">
        <v>80.313648700000002</v>
      </c>
      <c r="E18" s="91" t="s">
        <v>214</v>
      </c>
      <c r="F18" s="140">
        <v>2.0300000000000001E-3</v>
      </c>
      <c r="G18" s="141">
        <v>1.4270000000000001E-3</v>
      </c>
      <c r="H18" s="137">
        <v>9.7000000000000003E-2</v>
      </c>
      <c r="I18" s="91" t="s">
        <v>115</v>
      </c>
      <c r="J18" s="91">
        <f t="shared" si="0"/>
        <v>0.1</v>
      </c>
      <c r="K18" s="122">
        <f t="shared" si="2"/>
        <v>7.0710678119999995E-2</v>
      </c>
      <c r="L18" s="123">
        <v>0.79330000000000001</v>
      </c>
      <c r="M18" s="124">
        <v>1.0999999999999999E-2</v>
      </c>
    </row>
    <row r="19" spans="2:14">
      <c r="B19" s="197"/>
      <c r="C19" s="198"/>
      <c r="D19" s="198"/>
      <c r="E19" s="105" t="s">
        <v>215</v>
      </c>
      <c r="F19" s="115">
        <v>2.65E-3</v>
      </c>
      <c r="G19" s="138">
        <v>1.7060000000000001E-3</v>
      </c>
      <c r="H19" s="135">
        <v>9.0999999999999998E-2</v>
      </c>
      <c r="I19" s="91" t="s">
        <v>115</v>
      </c>
      <c r="J19" s="91">
        <f t="shared" si="0"/>
        <v>0.1</v>
      </c>
      <c r="K19" s="122">
        <f t="shared" si="2"/>
        <v>7.0710678119999995E-2</v>
      </c>
      <c r="L19" s="127">
        <v>1.3462000000000001</v>
      </c>
      <c r="M19" s="128">
        <v>0.01</v>
      </c>
    </row>
    <row r="20" spans="2:14">
      <c r="B20" s="170">
        <v>8</v>
      </c>
      <c r="C20" s="176">
        <v>13.251807599999999</v>
      </c>
      <c r="D20" s="176">
        <v>80.313931699999998</v>
      </c>
      <c r="E20" s="91" t="s">
        <v>216</v>
      </c>
      <c r="F20" s="140">
        <v>1.34E-3</v>
      </c>
      <c r="G20" s="141">
        <v>8.0900000000000004E-4</v>
      </c>
      <c r="H20" s="137">
        <v>0.09</v>
      </c>
      <c r="I20" s="91" t="s">
        <v>115</v>
      </c>
      <c r="J20" s="91">
        <f t="shared" si="0"/>
        <v>0.1</v>
      </c>
      <c r="K20" s="91">
        <v>6.0000000000000001E-3</v>
      </c>
      <c r="L20" s="123">
        <v>0.88260000000000005</v>
      </c>
      <c r="M20" s="124">
        <v>1.9E-2</v>
      </c>
    </row>
    <row r="21" spans="2:14">
      <c r="B21" s="197"/>
      <c r="C21" s="198"/>
      <c r="D21" s="198"/>
      <c r="E21" s="105" t="s">
        <v>217</v>
      </c>
      <c r="F21" s="115">
        <v>2.9199999999999999E-3</v>
      </c>
      <c r="G21" s="138">
        <v>2.196E-3</v>
      </c>
      <c r="H21" s="135">
        <v>9.0999999999999998E-2</v>
      </c>
      <c r="I21" s="91" t="s">
        <v>115</v>
      </c>
      <c r="J21" s="91">
        <f t="shared" si="0"/>
        <v>0.1</v>
      </c>
      <c r="K21" s="122">
        <f t="shared" ref="K21:K22" si="3">SQRT(0.005)</f>
        <v>7.0710678119999995E-2</v>
      </c>
      <c r="L21" s="127">
        <v>0.71020000000000005</v>
      </c>
      <c r="M21" s="128">
        <v>8.9999999999999993E-3</v>
      </c>
    </row>
    <row r="22" spans="2:14">
      <c r="B22" s="170">
        <v>9</v>
      </c>
      <c r="C22" s="176">
        <v>13.256110400000001</v>
      </c>
      <c r="D22" s="176">
        <v>80.316029499999999</v>
      </c>
      <c r="E22" s="91" t="s">
        <v>218</v>
      </c>
      <c r="F22" s="140">
        <v>3.14E-3</v>
      </c>
      <c r="G22" s="141">
        <v>1.3990000000000001E-3</v>
      </c>
      <c r="H22" s="137">
        <v>9.2999999999999999E-2</v>
      </c>
      <c r="I22" s="91" t="s">
        <v>115</v>
      </c>
      <c r="J22" s="91">
        <f t="shared" si="0"/>
        <v>0.1</v>
      </c>
      <c r="K22" s="122">
        <f t="shared" si="3"/>
        <v>7.0710678119999995E-2</v>
      </c>
      <c r="L22" s="123">
        <v>0.71860000000000002</v>
      </c>
      <c r="M22" s="124">
        <v>8.0000000000000002E-3</v>
      </c>
    </row>
    <row r="23" spans="2:14">
      <c r="B23" s="197"/>
      <c r="C23" s="198"/>
      <c r="D23" s="198"/>
      <c r="E23" s="105" t="s">
        <v>219</v>
      </c>
      <c r="F23" s="115">
        <v>3.63E-3</v>
      </c>
      <c r="G23" s="138">
        <v>1.157E-3</v>
      </c>
      <c r="H23" s="135">
        <v>9.8000000000000004E-2</v>
      </c>
      <c r="I23" s="91" t="s">
        <v>115</v>
      </c>
      <c r="J23" s="91">
        <f t="shared" si="0"/>
        <v>0.1</v>
      </c>
      <c r="K23" s="105">
        <v>5.0000000000000001E-3</v>
      </c>
      <c r="L23" s="127">
        <v>0.84760000000000002</v>
      </c>
      <c r="M23" s="128">
        <v>0.02</v>
      </c>
    </row>
    <row r="24" spans="2:14">
      <c r="B24" s="173">
        <v>10</v>
      </c>
      <c r="C24" s="178">
        <v>13.2705784</v>
      </c>
      <c r="D24" s="178">
        <v>80.321259499999996</v>
      </c>
      <c r="E24" s="58" t="s">
        <v>220</v>
      </c>
      <c r="F24" s="72">
        <v>1.24E-3</v>
      </c>
      <c r="G24" s="136">
        <v>6.4499999999999996E-4</v>
      </c>
      <c r="H24" s="137">
        <v>9.0999999999999998E-2</v>
      </c>
      <c r="I24" s="91" t="s">
        <v>115</v>
      </c>
      <c r="J24" s="91">
        <f t="shared" si="0"/>
        <v>0.1</v>
      </c>
      <c r="K24" s="122">
        <f>SQRT(0.005)</f>
        <v>7.0710678119999995E-2</v>
      </c>
      <c r="L24" s="25">
        <v>1.1087</v>
      </c>
      <c r="M24" s="25">
        <v>2.3E-2</v>
      </c>
    </row>
    <row r="25" spans="2:14">
      <c r="B25" s="189"/>
      <c r="C25" s="189"/>
      <c r="D25" s="189"/>
      <c r="E25" s="58" t="s">
        <v>221</v>
      </c>
      <c r="F25" s="37">
        <v>1.17E-3</v>
      </c>
      <c r="G25" s="109">
        <v>6.2799999999999998E-4</v>
      </c>
      <c r="H25" s="137">
        <v>9.9000000000000005E-2</v>
      </c>
      <c r="I25" s="91" t="s">
        <v>115</v>
      </c>
      <c r="J25" s="91">
        <f t="shared" si="0"/>
        <v>0.1</v>
      </c>
      <c r="K25" s="58">
        <v>6.0000000000000001E-3</v>
      </c>
      <c r="L25" s="26">
        <v>0.64510000000000001</v>
      </c>
      <c r="M25" s="26">
        <v>2.5999999999999999E-2</v>
      </c>
    </row>
    <row r="27" spans="2:14">
      <c r="E27" s="6" t="s">
        <v>11</v>
      </c>
      <c r="F27" s="63">
        <f t="shared" ref="F27:G27" si="4">AVERAGE(F6:F15,F20)</f>
        <v>1.3831527269999999E-2</v>
      </c>
      <c r="G27" s="63">
        <f t="shared" si="4"/>
        <v>1.0335636360000001E-2</v>
      </c>
      <c r="H27" s="64">
        <f>AVERAGE(H5:H25)</f>
        <v>9.9857142859999998E-2</v>
      </c>
      <c r="J27" s="6">
        <f t="shared" ref="J27:N27" si="5">AVERAGE(J5:J25)</f>
        <v>0.1</v>
      </c>
      <c r="K27" s="12">
        <f t="shared" si="5"/>
        <v>4.9140452080000001E-2</v>
      </c>
      <c r="L27" s="64">
        <f t="shared" si="5"/>
        <v>0.66508095239999998</v>
      </c>
      <c r="M27" s="64">
        <f t="shared" si="5"/>
        <v>1.612907991E-2</v>
      </c>
      <c r="N27" s="6" t="str">
        <f t="shared" si="5"/>
        <v>#DIV/0!</v>
      </c>
    </row>
    <row r="28" spans="2:14">
      <c r="E28" s="6" t="s">
        <v>12</v>
      </c>
      <c r="F28" s="63">
        <f t="shared" ref="F28:G28" si="6">MEDIAN(F6:F15,F20)</f>
        <v>1.8252999999999998E-2</v>
      </c>
      <c r="G28" s="63">
        <f t="shared" si="6"/>
        <v>1.2128999999999999E-2</v>
      </c>
      <c r="H28" s="6">
        <f>MEDIAN(H5:H25)</f>
        <v>9.5000000000000001E-2</v>
      </c>
      <c r="J28" s="6">
        <f t="shared" ref="J28:N28" si="7">MEDIAN(J5:J25)</f>
        <v>0.1</v>
      </c>
      <c r="K28" s="12">
        <f t="shared" si="7"/>
        <v>7.0710678119999995E-2</v>
      </c>
      <c r="L28" s="6">
        <f t="shared" si="7"/>
        <v>0.71020000000000005</v>
      </c>
      <c r="M28" s="6">
        <f t="shared" si="7"/>
        <v>1.2E-2</v>
      </c>
      <c r="N28" s="6" t="str">
        <f t="shared" si="7"/>
        <v>#NUM!</v>
      </c>
    </row>
    <row r="29" spans="2:14">
      <c r="E29" s="6" t="s">
        <v>13</v>
      </c>
      <c r="F29" s="6">
        <f>PERCENTILE((F5:F25),0.05)</f>
        <v>1.24E-3</v>
      </c>
      <c r="G29" s="6">
        <f>PERCENTILE((F5:F25),0.05)</f>
        <v>1.24E-3</v>
      </c>
      <c r="H29" s="6">
        <f>PERCENTILE((H5:H25),0.05)</f>
        <v>0.09</v>
      </c>
      <c r="J29" s="6">
        <f t="shared" ref="J29:N29" si="8">PERCENTILE((J5:J25),0.05)</f>
        <v>0.1</v>
      </c>
      <c r="K29" s="6">
        <f t="shared" si="8"/>
        <v>5.0000000000000001E-3</v>
      </c>
      <c r="L29" s="6">
        <f t="shared" si="8"/>
        <v>0.31</v>
      </c>
      <c r="M29" s="6">
        <f t="shared" si="8"/>
        <v>8.0000000000000002E-3</v>
      </c>
      <c r="N29" s="6" t="str">
        <f t="shared" si="8"/>
        <v>#NUM!</v>
      </c>
    </row>
    <row r="30" spans="2:14">
      <c r="E30" s="6" t="s">
        <v>14</v>
      </c>
      <c r="F30" s="6">
        <f>PERCENTILE((F5:F25),0.95)</f>
        <v>2.1307599999999999E-2</v>
      </c>
      <c r="G30" s="6">
        <f>PERCENTILE((F5:F25),0.95)</f>
        <v>2.1307599999999999E-2</v>
      </c>
      <c r="H30" s="6">
        <f>PERCENTILE((H5:H25),0.95)</f>
        <v>0.122</v>
      </c>
      <c r="J30" s="6">
        <f t="shared" ref="J30:N30" si="9">PERCENTILE((J5:J25),0.95)</f>
        <v>0.1</v>
      </c>
      <c r="K30" s="64">
        <f t="shared" si="9"/>
        <v>7.0710678119999995E-2</v>
      </c>
      <c r="L30" s="6">
        <f t="shared" si="9"/>
        <v>1.1087</v>
      </c>
      <c r="M30" s="6">
        <f t="shared" si="9"/>
        <v>2.5999999999999999E-2</v>
      </c>
      <c r="N30" s="6" t="str">
        <f t="shared" si="9"/>
        <v>#NUM!</v>
      </c>
    </row>
    <row r="31" spans="2:14">
      <c r="E31" s="6" t="s">
        <v>144</v>
      </c>
      <c r="F31" s="6">
        <f t="shared" ref="F31:H31" si="10">COUNT(F5:F25)</f>
        <v>21</v>
      </c>
      <c r="G31" s="6">
        <f t="shared" si="10"/>
        <v>21</v>
      </c>
      <c r="H31" s="6">
        <f t="shared" si="10"/>
        <v>21</v>
      </c>
      <c r="J31" s="6">
        <f t="shared" ref="J31:N31" si="11">COUNT(J5:J25)</f>
        <v>21</v>
      </c>
      <c r="K31" s="6">
        <f t="shared" si="11"/>
        <v>21</v>
      </c>
      <c r="L31" s="6">
        <f t="shared" si="11"/>
        <v>21</v>
      </c>
      <c r="M31" s="6">
        <f t="shared" si="11"/>
        <v>21</v>
      </c>
      <c r="N31" s="6">
        <f t="shared" si="11"/>
        <v>0</v>
      </c>
    </row>
    <row r="33" spans="6:7">
      <c r="F33" s="6">
        <f t="shared" ref="F33:G33" si="12">COUNTIF(F5:F25,"&gt;=0.5")</f>
        <v>0</v>
      </c>
      <c r="G33" s="6">
        <f t="shared" si="12"/>
        <v>0</v>
      </c>
    </row>
  </sheetData>
  <mergeCells count="32">
    <mergeCell ref="C24:C25"/>
    <mergeCell ref="D24:D25"/>
    <mergeCell ref="B20:B21"/>
    <mergeCell ref="C20:C21"/>
    <mergeCell ref="D20:D21"/>
    <mergeCell ref="B22:B23"/>
    <mergeCell ref="C22:C23"/>
    <mergeCell ref="D22:D23"/>
    <mergeCell ref="B24:B25"/>
    <mergeCell ref="B11:B12"/>
    <mergeCell ref="C11:C12"/>
    <mergeCell ref="D11:D12"/>
    <mergeCell ref="C18:C19"/>
    <mergeCell ref="D18:D19"/>
    <mergeCell ref="B13:B15"/>
    <mergeCell ref="C13:C15"/>
    <mergeCell ref="D13:D15"/>
    <mergeCell ref="B16:B17"/>
    <mergeCell ref="C16:C17"/>
    <mergeCell ref="D16:D17"/>
    <mergeCell ref="B18:B19"/>
    <mergeCell ref="C7:C8"/>
    <mergeCell ref="D7:D8"/>
    <mergeCell ref="B7:B8"/>
    <mergeCell ref="B9:B10"/>
    <mergeCell ref="C9:C10"/>
    <mergeCell ref="D9:D10"/>
    <mergeCell ref="C3:D3"/>
    <mergeCell ref="F3:M3"/>
    <mergeCell ref="B5:B6"/>
    <mergeCell ref="C5:C6"/>
    <mergeCell ref="D5:D6"/>
  </mergeCells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B3:K31"/>
  <sheetViews>
    <sheetView workbookViewId="0"/>
  </sheetViews>
  <sheetFormatPr defaultColWidth="12.5703125" defaultRowHeight="15.75" customHeight="1"/>
  <sheetData>
    <row r="3" spans="2:11">
      <c r="B3" s="167" t="s">
        <v>191</v>
      </c>
      <c r="C3" s="195"/>
      <c r="D3" s="195"/>
      <c r="E3" s="195"/>
      <c r="F3" s="195"/>
      <c r="G3" s="195"/>
      <c r="H3" s="195"/>
      <c r="I3" s="195"/>
      <c r="J3" s="192"/>
    </row>
    <row r="4" spans="2:11">
      <c r="B4" s="142"/>
      <c r="C4" s="99"/>
      <c r="D4" s="162" t="s">
        <v>109</v>
      </c>
      <c r="E4" s="193"/>
      <c r="F4" s="193"/>
      <c r="G4" s="193"/>
      <c r="H4" s="193"/>
      <c r="I4" s="193"/>
      <c r="J4" s="194"/>
    </row>
    <row r="5" spans="2:11">
      <c r="B5" s="55" t="s">
        <v>192</v>
      </c>
      <c r="C5" s="55" t="s">
        <v>198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19</v>
      </c>
      <c r="I5" s="55" t="s">
        <v>8</v>
      </c>
      <c r="J5" s="55" t="s">
        <v>9</v>
      </c>
    </row>
    <row r="6" spans="2:11">
      <c r="B6" s="204">
        <v>1</v>
      </c>
      <c r="C6" s="26">
        <v>1</v>
      </c>
      <c r="D6" s="132">
        <v>9.3358E-3</v>
      </c>
      <c r="E6" s="37">
        <v>6.9119999999999997E-3</v>
      </c>
      <c r="F6" s="26"/>
      <c r="G6" s="26"/>
      <c r="H6" s="26"/>
      <c r="I6" s="26"/>
      <c r="J6" s="26"/>
    </row>
    <row r="7" spans="2:11">
      <c r="B7" s="26"/>
      <c r="C7" s="26">
        <v>2</v>
      </c>
      <c r="D7" s="132">
        <v>6.8116000000000001E-3</v>
      </c>
      <c r="E7" s="129">
        <v>6.0169999999999998E-3</v>
      </c>
      <c r="F7" s="26"/>
      <c r="G7" s="26"/>
      <c r="H7" s="26"/>
      <c r="I7" s="26"/>
      <c r="J7" s="26"/>
    </row>
    <row r="8" spans="2:11">
      <c r="B8" s="204">
        <v>2</v>
      </c>
      <c r="C8" s="26">
        <v>1</v>
      </c>
      <c r="D8" s="132">
        <v>1.84146E-2</v>
      </c>
      <c r="E8" s="129">
        <v>1.4749999999999999E-2</v>
      </c>
      <c r="F8" s="26"/>
      <c r="G8" s="26"/>
      <c r="H8" s="26"/>
      <c r="I8" s="26"/>
      <c r="J8" s="26"/>
    </row>
    <row r="9" spans="2:11">
      <c r="B9" s="26"/>
      <c r="C9" s="26">
        <v>2</v>
      </c>
      <c r="D9" s="132">
        <v>1.9159900000000001E-2</v>
      </c>
      <c r="E9" s="129">
        <v>1.5389E-2</v>
      </c>
      <c r="F9" s="26"/>
      <c r="G9" s="26"/>
      <c r="H9" s="26"/>
      <c r="I9" s="26"/>
      <c r="J9" s="26"/>
      <c r="K9" s="143" t="s">
        <v>222</v>
      </c>
    </row>
    <row r="10" spans="2:11">
      <c r="B10" s="204">
        <v>5</v>
      </c>
      <c r="C10" s="26">
        <v>1</v>
      </c>
      <c r="D10" s="132">
        <v>8.0855000000000007E-3</v>
      </c>
      <c r="E10" s="129">
        <v>7.7749999999999998E-3</v>
      </c>
      <c r="F10" s="26"/>
      <c r="G10" s="26"/>
      <c r="H10" s="26"/>
      <c r="I10" s="26"/>
      <c r="J10" s="26"/>
    </row>
    <row r="11" spans="2:11">
      <c r="B11" s="26"/>
      <c r="C11" s="26">
        <v>2</v>
      </c>
      <c r="D11" s="132">
        <v>7.5062999999999996E-3</v>
      </c>
      <c r="E11" s="129">
        <v>7.169E-3</v>
      </c>
      <c r="F11" s="26"/>
      <c r="G11" s="26"/>
      <c r="H11" s="26"/>
      <c r="I11" s="26"/>
      <c r="J11" s="26"/>
    </row>
    <row r="12" spans="2:11">
      <c r="B12" s="26"/>
      <c r="C12" s="26">
        <v>3</v>
      </c>
      <c r="D12" s="132">
        <v>1.00996E-2</v>
      </c>
      <c r="E12" s="129">
        <v>8.9490000000000004E-3</v>
      </c>
      <c r="F12" s="26"/>
      <c r="G12" s="26"/>
      <c r="H12" s="26"/>
      <c r="I12" s="26"/>
      <c r="J12" s="26"/>
    </row>
    <row r="13" spans="2:11">
      <c r="B13" s="204">
        <v>6</v>
      </c>
      <c r="C13" s="26">
        <v>1</v>
      </c>
      <c r="D13" s="58">
        <v>1.42E-3</v>
      </c>
      <c r="E13" s="129">
        <v>8.2600000000000002E-4</v>
      </c>
      <c r="F13" s="26"/>
      <c r="G13" s="26"/>
      <c r="H13" s="26"/>
      <c r="I13" s="26"/>
      <c r="J13" s="26"/>
    </row>
    <row r="14" spans="2:11">
      <c r="B14" s="26"/>
      <c r="C14" s="26">
        <v>2</v>
      </c>
      <c r="D14" s="58">
        <v>1.67E-3</v>
      </c>
      <c r="E14" s="129">
        <v>7.6300000000000001E-4</v>
      </c>
      <c r="F14" s="26"/>
      <c r="G14" s="26"/>
      <c r="H14" s="26"/>
      <c r="I14" s="26"/>
      <c r="J14" s="26"/>
    </row>
    <row r="15" spans="2:11">
      <c r="B15" s="204">
        <v>7</v>
      </c>
      <c r="C15" s="26">
        <v>1</v>
      </c>
      <c r="D15" s="58">
        <v>2.0300000000000001E-3</v>
      </c>
      <c r="E15" s="129">
        <v>1.4270000000000001E-3</v>
      </c>
      <c r="F15" s="26"/>
      <c r="G15" s="26"/>
      <c r="H15" s="26"/>
      <c r="I15" s="26"/>
      <c r="J15" s="26"/>
    </row>
    <row r="16" spans="2:11">
      <c r="B16" s="26"/>
      <c r="C16" s="26">
        <v>2</v>
      </c>
      <c r="D16" s="58">
        <v>2.65E-3</v>
      </c>
      <c r="E16" s="129">
        <v>1.7060000000000001E-3</v>
      </c>
      <c r="F16" s="26"/>
      <c r="G16" s="26"/>
      <c r="H16" s="26"/>
      <c r="I16" s="26"/>
      <c r="J16" s="26"/>
    </row>
    <row r="17" spans="2:10">
      <c r="B17" s="204">
        <v>8</v>
      </c>
      <c r="C17" s="26">
        <v>1</v>
      </c>
      <c r="D17" s="58">
        <v>1.34E-3</v>
      </c>
      <c r="E17" s="129">
        <v>8.0900000000000004E-4</v>
      </c>
      <c r="F17" s="26"/>
      <c r="G17" s="26"/>
      <c r="H17" s="26"/>
      <c r="I17" s="26"/>
      <c r="J17" s="26"/>
    </row>
    <row r="18" spans="2:10">
      <c r="B18" s="26"/>
      <c r="C18" s="26">
        <v>2</v>
      </c>
      <c r="D18" s="58">
        <v>2.9199999999999999E-3</v>
      </c>
      <c r="E18" s="129">
        <v>2.196E-3</v>
      </c>
      <c r="F18" s="26"/>
      <c r="G18" s="26"/>
      <c r="H18" s="26"/>
      <c r="I18" s="26"/>
      <c r="J18" s="26"/>
    </row>
    <row r="21" spans="2:10">
      <c r="B21" s="167" t="s">
        <v>193</v>
      </c>
      <c r="C21" s="195"/>
      <c r="D21" s="195"/>
      <c r="E21" s="195"/>
      <c r="F21" s="195"/>
      <c r="G21" s="195"/>
      <c r="H21" s="195"/>
      <c r="I21" s="195"/>
      <c r="J21" s="192"/>
    </row>
    <row r="22" spans="2:10">
      <c r="B22" s="70"/>
      <c r="C22" s="24"/>
      <c r="D22" s="161" t="s">
        <v>109</v>
      </c>
      <c r="E22" s="195"/>
      <c r="F22" s="195"/>
      <c r="G22" s="195"/>
      <c r="H22" s="195"/>
      <c r="I22" s="195"/>
      <c r="J22" s="192"/>
    </row>
    <row r="23" spans="2:10">
      <c r="B23" s="55" t="s">
        <v>192</v>
      </c>
      <c r="C23" s="55" t="s">
        <v>198</v>
      </c>
      <c r="D23" s="55" t="s">
        <v>2</v>
      </c>
      <c r="E23" s="55" t="s">
        <v>3</v>
      </c>
      <c r="F23" s="55" t="s">
        <v>4</v>
      </c>
      <c r="G23" s="55" t="s">
        <v>5</v>
      </c>
      <c r="H23" s="55" t="s">
        <v>19</v>
      </c>
      <c r="I23" s="55" t="s">
        <v>8</v>
      </c>
      <c r="J23" s="55" t="s">
        <v>9</v>
      </c>
    </row>
    <row r="24" spans="2:10">
      <c r="B24" s="204">
        <v>3</v>
      </c>
      <c r="C24" s="26">
        <v>1</v>
      </c>
      <c r="D24" s="132">
        <v>1.8252999999999998E-2</v>
      </c>
      <c r="E24" s="59">
        <v>1.4858E-2</v>
      </c>
      <c r="F24" s="26"/>
      <c r="G24" s="26"/>
      <c r="H24" s="26"/>
      <c r="I24" s="26"/>
      <c r="J24" s="26"/>
    </row>
    <row r="25" spans="2:10">
      <c r="B25" s="26"/>
      <c r="C25" s="26">
        <v>2</v>
      </c>
      <c r="D25" s="132">
        <v>2.1307599999999999E-2</v>
      </c>
      <c r="E25" s="62">
        <v>1.26E-2</v>
      </c>
      <c r="F25" s="26"/>
      <c r="G25" s="26"/>
      <c r="H25" s="26"/>
      <c r="I25" s="26"/>
      <c r="J25" s="26"/>
    </row>
    <row r="26" spans="2:10">
      <c r="B26" s="204">
        <v>4</v>
      </c>
      <c r="C26" s="26">
        <v>1</v>
      </c>
      <c r="D26" s="132">
        <v>2.26909E-2</v>
      </c>
      <c r="E26" s="62">
        <v>1.3247E-2</v>
      </c>
      <c r="F26" s="26"/>
      <c r="G26" s="26"/>
      <c r="H26" s="26"/>
      <c r="I26" s="26"/>
      <c r="J26" s="26"/>
    </row>
    <row r="27" spans="2:10">
      <c r="B27" s="26"/>
      <c r="C27" s="26">
        <v>2</v>
      </c>
      <c r="D27" s="132">
        <v>1.8477799999999999E-2</v>
      </c>
      <c r="E27" s="62">
        <v>1.2128999999999999E-2</v>
      </c>
      <c r="F27" s="26"/>
      <c r="G27" s="26"/>
      <c r="H27" s="26"/>
      <c r="I27" s="26"/>
      <c r="J27" s="26"/>
    </row>
    <row r="28" spans="2:10">
      <c r="B28" s="204">
        <v>9</v>
      </c>
      <c r="C28" s="26">
        <v>1</v>
      </c>
      <c r="D28" s="58">
        <v>3.14E-3</v>
      </c>
      <c r="E28" s="62">
        <v>1.3990000000000001E-3</v>
      </c>
      <c r="F28" s="26"/>
      <c r="G28" s="26"/>
      <c r="H28" s="26"/>
      <c r="I28" s="26"/>
      <c r="J28" s="26"/>
    </row>
    <row r="29" spans="2:10">
      <c r="B29" s="26"/>
      <c r="C29" s="26">
        <v>2</v>
      </c>
      <c r="D29" s="58">
        <v>3.63E-3</v>
      </c>
      <c r="E29" s="62">
        <v>1.157E-3</v>
      </c>
      <c r="F29" s="26"/>
      <c r="G29" s="26"/>
      <c r="H29" s="26"/>
      <c r="I29" s="26"/>
      <c r="J29" s="26"/>
    </row>
    <row r="30" spans="2:10">
      <c r="B30" s="204">
        <v>10</v>
      </c>
      <c r="C30" s="26">
        <v>1</v>
      </c>
      <c r="D30" s="58">
        <v>1.24E-3</v>
      </c>
      <c r="E30" s="62">
        <v>6.4499999999999996E-4</v>
      </c>
      <c r="F30" s="26"/>
      <c r="G30" s="26"/>
      <c r="H30" s="26"/>
      <c r="I30" s="26"/>
      <c r="J30" s="26"/>
    </row>
    <row r="31" spans="2:10">
      <c r="B31" s="26"/>
      <c r="C31" s="26">
        <v>2</v>
      </c>
      <c r="D31" s="204">
        <v>1.17E-3</v>
      </c>
      <c r="E31" s="62">
        <v>6.2799999999999998E-4</v>
      </c>
      <c r="F31" s="26"/>
      <c r="G31" s="26"/>
      <c r="H31" s="26"/>
      <c r="I31" s="26"/>
      <c r="J31" s="26"/>
    </row>
  </sheetData>
  <mergeCells count="4">
    <mergeCell ref="B3:J3"/>
    <mergeCell ref="D4:J4"/>
    <mergeCell ref="B21:J21"/>
    <mergeCell ref="D22:J22"/>
  </mergeCells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B3:N22"/>
  <sheetViews>
    <sheetView workbookViewId="0"/>
  </sheetViews>
  <sheetFormatPr defaultColWidth="12.5703125" defaultRowHeight="15.75" customHeight="1"/>
  <cols>
    <col min="5" max="5" width="16" customWidth="1"/>
  </cols>
  <sheetData>
    <row r="3" spans="2:14">
      <c r="B3" s="118"/>
      <c r="C3" s="202" t="s">
        <v>108</v>
      </c>
      <c r="D3" s="192"/>
      <c r="E3" s="118"/>
      <c r="F3" s="162" t="s">
        <v>109</v>
      </c>
      <c r="G3" s="193"/>
      <c r="H3" s="193"/>
      <c r="I3" s="193"/>
      <c r="J3" s="193"/>
      <c r="K3" s="193"/>
      <c r="L3" s="194"/>
    </row>
    <row r="4" spans="2:14">
      <c r="B4" s="119" t="s">
        <v>196</v>
      </c>
      <c r="C4" s="203" t="s">
        <v>111</v>
      </c>
      <c r="D4" s="203" t="s">
        <v>112</v>
      </c>
      <c r="E4" s="11" t="s">
        <v>199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19</v>
      </c>
      <c r="K4" s="11" t="s">
        <v>8</v>
      </c>
      <c r="L4" s="11" t="s">
        <v>9</v>
      </c>
      <c r="M4" s="2" t="s">
        <v>223</v>
      </c>
      <c r="N4" s="2" t="s">
        <v>224</v>
      </c>
    </row>
    <row r="5" spans="2:14">
      <c r="B5" s="179">
        <v>1</v>
      </c>
      <c r="C5" s="180" t="s">
        <v>225</v>
      </c>
      <c r="D5" s="180" t="s">
        <v>226</v>
      </c>
      <c r="E5" s="144" t="s">
        <v>227</v>
      </c>
      <c r="F5" s="120">
        <v>2.9504200000000001E-2</v>
      </c>
      <c r="G5" s="59">
        <v>2.5068099999999999E-2</v>
      </c>
      <c r="H5" s="123">
        <v>0.71609999999999996</v>
      </c>
      <c r="I5" s="123"/>
      <c r="J5" s="123">
        <v>0.16450000000000001</v>
      </c>
      <c r="K5" s="123">
        <v>15.39</v>
      </c>
      <c r="L5" s="124">
        <v>0.3654</v>
      </c>
      <c r="M5" s="6">
        <v>13.23235</v>
      </c>
      <c r="N5" s="6">
        <v>80.3160666666666</v>
      </c>
    </row>
    <row r="6" spans="2:14">
      <c r="B6" s="205"/>
      <c r="C6" s="206"/>
      <c r="D6" s="206"/>
      <c r="E6" s="145" t="s">
        <v>228</v>
      </c>
      <c r="F6" s="125">
        <v>2.8817099999999998E-2</v>
      </c>
      <c r="G6" s="59">
        <v>2.1230486685032138E-2</v>
      </c>
      <c r="H6" s="127">
        <v>0.74970000000000003</v>
      </c>
      <c r="I6" s="127"/>
      <c r="J6" s="127">
        <v>0.1547</v>
      </c>
      <c r="K6" s="127">
        <v>17.757999999999999</v>
      </c>
      <c r="L6" s="128">
        <v>0.48580000000000001</v>
      </c>
    </row>
    <row r="7" spans="2:14">
      <c r="B7" s="179">
        <v>2</v>
      </c>
      <c r="C7" s="180" t="s">
        <v>229</v>
      </c>
      <c r="D7" s="180" t="s">
        <v>230</v>
      </c>
      <c r="E7" s="144" t="s">
        <v>231</v>
      </c>
      <c r="F7" s="120">
        <v>3.9790600000000002E-2</v>
      </c>
      <c r="G7" s="59">
        <v>3.2263273125342086E-2</v>
      </c>
      <c r="H7" s="123">
        <v>0.77490000000000003</v>
      </c>
      <c r="I7" s="123"/>
      <c r="J7" s="123">
        <v>0.1988</v>
      </c>
      <c r="K7" s="123">
        <v>6.5309999999999997</v>
      </c>
      <c r="L7" s="124">
        <v>0.3745</v>
      </c>
      <c r="M7" s="6">
        <v>13.248699999999999</v>
      </c>
      <c r="N7" s="6">
        <v>80.314216666666596</v>
      </c>
    </row>
    <row r="8" spans="2:14">
      <c r="B8" s="205"/>
      <c r="C8" s="206"/>
      <c r="D8" s="206"/>
      <c r="E8" s="145" t="s">
        <v>232</v>
      </c>
      <c r="F8" s="125">
        <v>4.0142700000000003E-2</v>
      </c>
      <c r="G8" s="59">
        <v>3.0593869731800765E-2</v>
      </c>
      <c r="H8" s="127">
        <v>0.78259999999999996</v>
      </c>
      <c r="I8" s="127"/>
      <c r="J8" s="127">
        <v>0.1827</v>
      </c>
      <c r="K8" s="127">
        <v>8.7230000000000008</v>
      </c>
      <c r="L8" s="128">
        <v>0.50890000000000002</v>
      </c>
    </row>
    <row r="9" spans="2:14">
      <c r="B9" s="179">
        <v>3</v>
      </c>
      <c r="C9" s="180" t="s">
        <v>233</v>
      </c>
      <c r="D9" s="180" t="s">
        <v>234</v>
      </c>
      <c r="E9" s="144" t="s">
        <v>235</v>
      </c>
      <c r="F9" s="120">
        <v>4.2688799999999999E-2</v>
      </c>
      <c r="G9" s="59">
        <v>3.0177514792899412E-2</v>
      </c>
      <c r="H9" s="123">
        <v>0.69159999999999999</v>
      </c>
      <c r="I9" s="123"/>
      <c r="J9" s="123">
        <v>0.18479999999999999</v>
      </c>
      <c r="K9" s="123">
        <v>6.3490000000000002</v>
      </c>
      <c r="L9" s="124">
        <v>0.38569999999999999</v>
      </c>
      <c r="M9" s="6">
        <v>13.259266666666599</v>
      </c>
      <c r="N9" s="6">
        <v>80.318566666666598</v>
      </c>
    </row>
    <row r="10" spans="2:14">
      <c r="B10" s="205"/>
      <c r="C10" s="206"/>
      <c r="D10" s="206"/>
      <c r="E10" s="145" t="s">
        <v>236</v>
      </c>
      <c r="F10" s="125">
        <v>4.2673900000000001E-2</v>
      </c>
      <c r="G10" s="59">
        <v>2.2779291553133515E-2</v>
      </c>
      <c r="H10" s="127">
        <v>0.7399</v>
      </c>
      <c r="I10" s="127"/>
      <c r="J10" s="127">
        <v>0.17710000000000001</v>
      </c>
      <c r="K10" s="127">
        <v>10.175000000000001</v>
      </c>
      <c r="L10" s="128">
        <v>0.38990000000000002</v>
      </c>
    </row>
    <row r="11" spans="2:14">
      <c r="B11" s="179">
        <v>4</v>
      </c>
      <c r="C11" s="180" t="s">
        <v>237</v>
      </c>
      <c r="D11" s="180" t="s">
        <v>238</v>
      </c>
      <c r="E11" s="144" t="s">
        <v>239</v>
      </c>
      <c r="F11" s="120">
        <v>4.5864799999999997E-2</v>
      </c>
      <c r="G11" s="59">
        <v>2.1689373297002726E-2</v>
      </c>
      <c r="H11" s="123">
        <v>0.84350000000000003</v>
      </c>
      <c r="I11" s="123"/>
      <c r="J11" s="123">
        <v>0.16869999999999999</v>
      </c>
      <c r="K11" s="123">
        <v>9.4420000000000002</v>
      </c>
      <c r="L11" s="124">
        <v>0.49980000000000002</v>
      </c>
      <c r="M11" s="6">
        <v>13.271850000000001</v>
      </c>
      <c r="N11" s="6">
        <v>80.321566666666598</v>
      </c>
    </row>
    <row r="12" spans="2:14">
      <c r="B12" s="205"/>
      <c r="C12" s="206"/>
      <c r="D12" s="206"/>
      <c r="E12" s="145" t="s">
        <v>240</v>
      </c>
      <c r="F12" s="125">
        <v>5.4819199999999998E-2</v>
      </c>
      <c r="G12" s="59">
        <v>1.8873751135331514E-2</v>
      </c>
      <c r="H12" s="127">
        <v>0.80569999999999997</v>
      </c>
      <c r="I12" s="127"/>
      <c r="J12" s="127">
        <v>0.17499999999999999</v>
      </c>
      <c r="K12" s="127">
        <v>13.064</v>
      </c>
      <c r="L12" s="128">
        <v>0.44869999999999999</v>
      </c>
    </row>
    <row r="13" spans="2:14">
      <c r="B13" s="179">
        <v>5</v>
      </c>
      <c r="C13" s="180" t="s">
        <v>241</v>
      </c>
      <c r="D13" s="180" t="s">
        <v>242</v>
      </c>
      <c r="E13" s="144" t="s">
        <v>243</v>
      </c>
      <c r="F13" s="120">
        <v>4.1700899999999999E-2</v>
      </c>
      <c r="G13" s="59">
        <v>2.8944911297852469E-2</v>
      </c>
      <c r="H13" s="123">
        <v>0.72799999999999998</v>
      </c>
      <c r="I13" s="123"/>
      <c r="J13" s="123">
        <v>0.16589999999999999</v>
      </c>
      <c r="K13" s="123">
        <v>1.849</v>
      </c>
      <c r="L13" s="124">
        <v>0.315</v>
      </c>
      <c r="M13" s="6">
        <v>13.291449999999999</v>
      </c>
      <c r="N13" s="6">
        <v>80.329549999999998</v>
      </c>
    </row>
    <row r="14" spans="2:14">
      <c r="B14" s="207"/>
      <c r="C14" s="206"/>
      <c r="D14" s="206"/>
      <c r="E14" s="145" t="s">
        <v>244</v>
      </c>
      <c r="F14" s="125">
        <v>4.3192899999999999E-2</v>
      </c>
      <c r="G14" s="59">
        <v>2.7630161579892277E-2</v>
      </c>
      <c r="H14" s="127">
        <v>0.77700000000000002</v>
      </c>
      <c r="I14" s="127"/>
      <c r="J14" s="127">
        <v>0.252</v>
      </c>
      <c r="K14" s="127">
        <v>9.0169999999999995</v>
      </c>
      <c r="L14" s="128">
        <v>0.55369999999999997</v>
      </c>
    </row>
    <row r="15" spans="2:14">
      <c r="B15" s="179">
        <v>6</v>
      </c>
      <c r="C15" s="180" t="s">
        <v>245</v>
      </c>
      <c r="D15" s="180" t="s">
        <v>246</v>
      </c>
      <c r="E15" s="144" t="s">
        <v>247</v>
      </c>
      <c r="F15" s="120">
        <v>4.5625400000000003E-2</v>
      </c>
      <c r="G15" s="59">
        <v>2.351449275362319E-2</v>
      </c>
      <c r="H15" s="123">
        <v>0.76790000000000003</v>
      </c>
      <c r="I15" s="123"/>
      <c r="J15" s="123">
        <v>0.25480000000000003</v>
      </c>
      <c r="K15" s="123">
        <v>18.532</v>
      </c>
      <c r="L15" s="124">
        <v>0.4662</v>
      </c>
      <c r="M15" s="6">
        <v>13.295500000000001</v>
      </c>
      <c r="N15" s="6">
        <v>80.328666666666606</v>
      </c>
    </row>
    <row r="16" spans="2:14">
      <c r="B16" s="205"/>
      <c r="C16" s="206"/>
      <c r="D16" s="206"/>
      <c r="E16" s="145" t="s">
        <v>248</v>
      </c>
      <c r="F16" s="125">
        <v>4.1731999999999998E-2</v>
      </c>
      <c r="G16" s="59">
        <v>2.7199265381083564E-2</v>
      </c>
      <c r="H16" s="127">
        <v>0.77</v>
      </c>
      <c r="I16" s="127"/>
      <c r="J16" s="127">
        <v>0.24709999999999999</v>
      </c>
      <c r="K16" s="127">
        <v>13.693</v>
      </c>
      <c r="L16" s="128">
        <v>0.49980000000000002</v>
      </c>
    </row>
    <row r="18" spans="5:12">
      <c r="E18" s="6" t="s">
        <v>11</v>
      </c>
      <c r="F18" s="146">
        <f t="shared" ref="F18:H18" si="0">AVERAGE(F5:F16)</f>
        <v>4.1379375000000003E-2</v>
      </c>
      <c r="G18" s="146">
        <f t="shared" si="0"/>
        <v>2.5830374279999999E-2</v>
      </c>
      <c r="H18" s="86">
        <f t="shared" si="0"/>
        <v>0.76224166670000004</v>
      </c>
      <c r="I18" s="146"/>
      <c r="J18" s="86">
        <f t="shared" ref="J18:L18" si="1">AVERAGE(J5:J16)</f>
        <v>0.1938416667</v>
      </c>
      <c r="K18" s="7">
        <f t="shared" si="1"/>
        <v>10.87691667</v>
      </c>
      <c r="L18" s="86">
        <f t="shared" si="1"/>
        <v>0.44111666669999999</v>
      </c>
    </row>
    <row r="19" spans="5:12">
      <c r="E19" s="6" t="s">
        <v>12</v>
      </c>
      <c r="F19" s="146">
        <f t="shared" ref="F19:H19" si="2">MEDIAN(F5:F16)</f>
        <v>4.2202950000000003E-2</v>
      </c>
      <c r="G19" s="146">
        <f t="shared" si="2"/>
        <v>2.613368269E-2</v>
      </c>
      <c r="H19" s="86">
        <f t="shared" si="2"/>
        <v>0.76895000000000002</v>
      </c>
      <c r="I19" s="146"/>
      <c r="J19" s="86">
        <f t="shared" ref="J19:L19" si="3">MEDIAN(J5:J16)</f>
        <v>0.1799</v>
      </c>
      <c r="K19" s="7">
        <f t="shared" si="3"/>
        <v>9.8085000000000004</v>
      </c>
      <c r="L19" s="86">
        <f t="shared" si="3"/>
        <v>0.45745000000000002</v>
      </c>
    </row>
    <row r="20" spans="5:12">
      <c r="E20" s="6" t="s">
        <v>13</v>
      </c>
      <c r="F20" s="147">
        <f t="shared" ref="F20:H20" si="4">PERCENTILE((F5:F16),0.05)</f>
        <v>2.9195005E-2</v>
      </c>
      <c r="G20" s="147">
        <f t="shared" si="4"/>
        <v>2.0169955690000001E-2</v>
      </c>
      <c r="H20" s="148">
        <f t="shared" si="4"/>
        <v>0.70507500000000001</v>
      </c>
      <c r="I20" s="147"/>
      <c r="J20" s="148">
        <f t="shared" ref="J20:L20" si="5">PERCENTILE((J5:J16),0.05)</f>
        <v>0.16009000000000001</v>
      </c>
      <c r="K20" s="149">
        <f t="shared" si="5"/>
        <v>4.3239999999999998</v>
      </c>
      <c r="L20" s="148">
        <f t="shared" si="5"/>
        <v>0.34272000000000002</v>
      </c>
    </row>
    <row r="21" spans="5:12">
      <c r="E21" s="6" t="s">
        <v>14</v>
      </c>
      <c r="F21" s="147">
        <f t="shared" ref="F21:H21" si="6">PERCENTILE((F5:F16),0.95)</f>
        <v>4.9894279999999999E-2</v>
      </c>
      <c r="G21" s="147">
        <f t="shared" si="6"/>
        <v>3.1345101260000001E-2</v>
      </c>
      <c r="H21" s="148">
        <f t="shared" si="6"/>
        <v>0.82271000000000005</v>
      </c>
      <c r="I21" s="147"/>
      <c r="J21" s="148">
        <f t="shared" ref="J21:L21" si="7">PERCENTILE((J5:J16),0.95)</f>
        <v>0.25325999999999999</v>
      </c>
      <c r="K21" s="149">
        <f t="shared" si="7"/>
        <v>18.106300000000001</v>
      </c>
      <c r="L21" s="148">
        <f t="shared" si="7"/>
        <v>0.52905999999999997</v>
      </c>
    </row>
    <row r="22" spans="5:12">
      <c r="E22" s="6" t="s">
        <v>144</v>
      </c>
      <c r="F22" s="150">
        <f t="shared" ref="F22:H22" si="8">COUNT(F5:F16)</f>
        <v>12</v>
      </c>
      <c r="G22" s="150">
        <f t="shared" si="8"/>
        <v>12</v>
      </c>
      <c r="H22" s="150">
        <f t="shared" si="8"/>
        <v>12</v>
      </c>
      <c r="I22" s="150"/>
      <c r="J22" s="150">
        <f t="shared" ref="J22:L22" si="9">COUNT(J5:J16)</f>
        <v>12</v>
      </c>
      <c r="K22" s="150">
        <f t="shared" si="9"/>
        <v>12</v>
      </c>
      <c r="L22" s="150">
        <f t="shared" si="9"/>
        <v>12</v>
      </c>
    </row>
  </sheetData>
  <mergeCells count="20">
    <mergeCell ref="B15:B16"/>
    <mergeCell ref="C15:C16"/>
    <mergeCell ref="D15:D16"/>
    <mergeCell ref="B7:B8"/>
    <mergeCell ref="B9:B10"/>
    <mergeCell ref="C9:C10"/>
    <mergeCell ref="D9:D10"/>
    <mergeCell ref="B11:B12"/>
    <mergeCell ref="C11:C12"/>
    <mergeCell ref="D11:D12"/>
    <mergeCell ref="C7:C8"/>
    <mergeCell ref="D7:D8"/>
    <mergeCell ref="B13:B14"/>
    <mergeCell ref="C13:C14"/>
    <mergeCell ref="D13:D14"/>
    <mergeCell ref="C3:D3"/>
    <mergeCell ref="F3:L3"/>
    <mergeCell ref="B5:B6"/>
    <mergeCell ref="C5:C6"/>
    <mergeCell ref="D5:D6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Lindsay Bremner</cp:lastModifiedBy>
  <cp:revision/>
  <dcterms:created xsi:type="dcterms:W3CDTF">2024-05-07T15:21:57Z</dcterms:created>
  <dcterms:modified xsi:type="dcterms:W3CDTF">2024-05-07T15:21:57Z</dcterms:modified>
  <cp:category/>
  <cp:contentStatus/>
</cp:coreProperties>
</file>